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58228C5-342D-40A5-84E0-D0ED03FE6102}" xr6:coauthVersionLast="36" xr6:coauthVersionMax="36" xr10:uidLastSave="{00000000-0000-0000-0000-000000000000}"/>
  <bookViews>
    <workbookView xWindow="0" yWindow="0" windowWidth="10185" windowHeight="5520" xr2:uid="{00000000-000D-0000-FFFF-FFFF00000000}"/>
  </bookViews>
  <sheets>
    <sheet name="إحصاءات شركات التأمين" sheetId="16" r:id="rId1"/>
    <sheet name="39a" sheetId="9" r:id="rId2"/>
    <sheet name="39b" sheetId="10" r:id="rId3"/>
    <sheet name="40a" sheetId="11" r:id="rId4"/>
    <sheet name="40b" sheetId="12" r:id="rId5"/>
    <sheet name="40c" sheetId="13" r:id="rId6"/>
    <sheet name="41" sheetId="14" r:id="rId7"/>
    <sheet name="42" sheetId="15" r:id="rId8"/>
  </sheets>
  <externalReferences>
    <externalReference r:id="rId9"/>
  </externalReferences>
  <definedNames>
    <definedName name="FrequencyList">'[1]Report Form'!$F$4:$F$8</definedName>
    <definedName name="PeriodList">'[1]Report Form'!$E$4:$E$76</definedName>
    <definedName name="_xlnm.Print_Area" localSheetId="1">'39a'!$B$1:$S$90</definedName>
    <definedName name="_xlnm.Print_Area" localSheetId="2">'39b'!$B$1:$J$90</definedName>
    <definedName name="_xlnm.Print_Area" localSheetId="3">'40a'!$B$1:$T$22</definedName>
    <definedName name="_xlnm.Print_Area" localSheetId="4">'40b'!$B$1:$Q$23</definedName>
    <definedName name="_xlnm.Print_Area" localSheetId="5">'40c'!$B$2:$P$23</definedName>
    <definedName name="_xlnm.Print_Area" localSheetId="6">'41'!$B$1:$Q$82</definedName>
    <definedName name="_xlnm.Print_Area" localSheetId="7">'42'!$B$1:$Q$89</definedName>
    <definedName name="_xlnm.Print_Area" localSheetId="0">'إحصاءات شركات التأمين'!$B$3:$D$13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8" i="15" l="1"/>
  <c r="Q88" i="15"/>
  <c r="L88" i="15"/>
  <c r="M87" i="14" l="1"/>
  <c r="D87" i="14"/>
  <c r="C87" i="14" s="1"/>
  <c r="Q87" i="9" l="1"/>
  <c r="N87" i="9"/>
  <c r="N86" i="9"/>
  <c r="C87" i="9"/>
  <c r="C86" i="9"/>
  <c r="Q87" i="15"/>
  <c r="L87" i="15"/>
  <c r="M86" i="14"/>
  <c r="D86" i="14"/>
  <c r="C86" i="14" l="1"/>
  <c r="C87" i="15"/>
  <c r="Q86" i="9" l="1"/>
  <c r="Q86" i="15" l="1"/>
  <c r="L85" i="15"/>
  <c r="C85" i="15" s="1"/>
  <c r="L86" i="15"/>
  <c r="C86" i="15" s="1"/>
  <c r="M85" i="14" l="1"/>
  <c r="C85" i="14" s="1"/>
  <c r="D85" i="14"/>
  <c r="M84" i="14" l="1"/>
  <c r="C84" i="14"/>
  <c r="D83" i="14" l="1"/>
  <c r="L84" i="15" l="1"/>
  <c r="C84" i="15" s="1"/>
  <c r="Q83" i="15" l="1"/>
  <c r="L83" i="15"/>
  <c r="C83" i="15" s="1"/>
  <c r="Q82" i="15"/>
  <c r="L82" i="15"/>
  <c r="C82" i="15" s="1"/>
  <c r="C82" i="14"/>
  <c r="M81" i="14"/>
  <c r="D81" i="14"/>
  <c r="C81" i="14" s="1"/>
  <c r="Q19" i="15" l="1"/>
  <c r="O21" i="12" l="1"/>
  <c r="P21" i="13" s="1"/>
  <c r="I21" i="11"/>
  <c r="T21" i="11" s="1"/>
  <c r="I20" i="11"/>
  <c r="T20" i="11" s="1"/>
  <c r="D18" i="14" l="1"/>
  <c r="M79" i="14" l="1"/>
  <c r="M78" i="14"/>
  <c r="M77" i="14"/>
  <c r="M76" i="14"/>
  <c r="M75" i="14"/>
  <c r="M74" i="14"/>
  <c r="M73" i="14"/>
  <c r="M72" i="14"/>
  <c r="M71" i="14"/>
  <c r="M70" i="14"/>
  <c r="M69" i="14"/>
  <c r="M68" i="14"/>
  <c r="C79" i="9" l="1"/>
  <c r="L79" i="15" l="1"/>
  <c r="Q79" i="15"/>
  <c r="C79" i="15" l="1"/>
  <c r="C78" i="14"/>
  <c r="C78" i="9"/>
  <c r="Q78" i="15" l="1"/>
  <c r="L78" i="15"/>
  <c r="C78" i="15" l="1"/>
  <c r="C77" i="14" l="1"/>
  <c r="C77" i="9" l="1"/>
  <c r="Q77" i="15" l="1"/>
  <c r="L77" i="15"/>
  <c r="C77" i="15" l="1"/>
  <c r="C76" i="14"/>
  <c r="C76" i="9" l="1"/>
  <c r="C75" i="14" l="1"/>
  <c r="C75" i="9"/>
  <c r="C73" i="14" l="1"/>
  <c r="C74" i="9" l="1"/>
  <c r="Q74" i="15" l="1"/>
  <c r="C74" i="15" s="1"/>
  <c r="C73" i="9" l="1"/>
  <c r="Q73" i="15" l="1"/>
  <c r="L73" i="15"/>
  <c r="C73" i="15" l="1"/>
  <c r="C72" i="14"/>
  <c r="C72" i="9" l="1"/>
  <c r="C71" i="14" l="1"/>
  <c r="Q72" i="15"/>
  <c r="L72" i="15"/>
  <c r="C72" i="15" s="1"/>
  <c r="Q71" i="15" l="1"/>
  <c r="L70" i="15" l="1"/>
  <c r="N67" i="15" l="1"/>
  <c r="M67" i="15"/>
  <c r="K67" i="15"/>
  <c r="K19" i="15" s="1"/>
  <c r="J67" i="15"/>
  <c r="J19" i="15" s="1"/>
  <c r="I67" i="15"/>
  <c r="I19" i="15" s="1"/>
  <c r="H67" i="15"/>
  <c r="H19" i="15" s="1"/>
  <c r="G67" i="15"/>
  <c r="F67" i="15"/>
  <c r="E67" i="15"/>
  <c r="D67" i="15"/>
  <c r="Q67" i="15" l="1"/>
  <c r="L67" i="15"/>
  <c r="G19" i="15"/>
  <c r="L19" i="15" s="1"/>
  <c r="Q18" i="14"/>
  <c r="P18" i="14"/>
  <c r="M18" i="14" s="1"/>
  <c r="C18" i="14" s="1"/>
  <c r="L66" i="14"/>
  <c r="K66" i="14"/>
  <c r="J66" i="14"/>
  <c r="I66" i="14"/>
  <c r="H66" i="14"/>
  <c r="G66" i="14"/>
  <c r="F66" i="14"/>
  <c r="E66" i="14"/>
  <c r="C67" i="15" l="1"/>
  <c r="D66" i="14"/>
  <c r="M66" i="14"/>
  <c r="C66" i="9"/>
  <c r="C66" i="14" l="1"/>
  <c r="Q66" i="15"/>
  <c r="L66" i="15"/>
  <c r="C66" i="15" l="1"/>
  <c r="C65" i="15"/>
  <c r="C64" i="15"/>
  <c r="C63" i="15"/>
  <c r="M65" i="14"/>
  <c r="D65" i="14"/>
  <c r="D64" i="14"/>
  <c r="C64" i="14" s="1"/>
  <c r="D63" i="14"/>
  <c r="C63" i="14" s="1"/>
  <c r="D62" i="14"/>
  <c r="C62" i="14" s="1"/>
  <c r="C65" i="14" l="1"/>
  <c r="C65" i="9"/>
  <c r="D52" i="14" l="1"/>
  <c r="Q62" i="15" l="1"/>
  <c r="L62" i="15"/>
  <c r="C62" i="15" l="1"/>
  <c r="M61" i="14"/>
  <c r="D61" i="14"/>
  <c r="C61" i="14" l="1"/>
  <c r="C62" i="9"/>
  <c r="C61" i="9" l="1"/>
  <c r="C60" i="9" l="1"/>
  <c r="Q61" i="15" l="1"/>
  <c r="L61" i="15"/>
  <c r="C19" i="15" s="1"/>
  <c r="C61" i="15" l="1"/>
  <c r="M60" i="14"/>
  <c r="D60" i="14"/>
  <c r="C60" i="14" l="1"/>
  <c r="Q60" i="15"/>
  <c r="C60" i="15" l="1"/>
  <c r="M59" i="14"/>
  <c r="D59" i="14"/>
  <c r="C59" i="14" l="1"/>
  <c r="C56" i="9" l="1"/>
  <c r="Q52" i="9" l="1"/>
  <c r="N52" i="9"/>
  <c r="Q50" i="9"/>
  <c r="N50" i="9"/>
  <c r="C12" i="9" l="1"/>
  <c r="C11" i="9"/>
  <c r="Q70" i="15"/>
</calcChain>
</file>

<file path=xl/sharedStrings.xml><?xml version="1.0" encoding="utf-8"?>
<sst xmlns="http://schemas.openxmlformats.org/spreadsheetml/2006/main" count="411" uniqueCount="279">
  <si>
    <t>الفترة
Period</t>
  </si>
  <si>
    <t>Other Classes of Insurance</t>
  </si>
  <si>
    <t>Motor  Insurance</t>
  </si>
  <si>
    <t>Settlements</t>
  </si>
  <si>
    <t>Complaints</t>
  </si>
  <si>
    <t>Foreign Reinsurance Brokers</t>
  </si>
  <si>
    <t>Bancassurance</t>
  </si>
  <si>
    <t>Company Administrating Insurance Business</t>
  </si>
  <si>
    <t xml:space="preserve">Insurance  Consultant  </t>
  </si>
  <si>
    <t xml:space="preserve">Actuary </t>
  </si>
  <si>
    <t xml:space="preserve">Coverholder </t>
  </si>
  <si>
    <t xml:space="preserve">Loss Adjuster and Surveyors </t>
  </si>
  <si>
    <t xml:space="preserve">Reinsurance Broker  </t>
  </si>
  <si>
    <t xml:space="preserve">Insurance Broker </t>
  </si>
  <si>
    <t xml:space="preserve">Insurance Agent </t>
  </si>
  <si>
    <t>Total of  Licenses for Providers  of  Insurance  Services</t>
  </si>
  <si>
    <t>فروع التأمين الأخرى</t>
  </si>
  <si>
    <t>تأمين المركبات</t>
  </si>
  <si>
    <t>التسويات</t>
  </si>
  <si>
    <t xml:space="preserve"> الشكاوى</t>
  </si>
  <si>
    <t xml:space="preserve">وسطاء إعادة التأمين المقيمين خارج المملكة </t>
  </si>
  <si>
    <t xml:space="preserve">البنوك المرخصة لممارسة أعمال التأمين </t>
  </si>
  <si>
    <t>شركات إدارة أعمال التأمين</t>
  </si>
  <si>
    <t>استشاري التأمين</t>
  </si>
  <si>
    <t xml:space="preserve">اكتواري  </t>
  </si>
  <si>
    <t xml:space="preserve">مفوض بالاكتتاب </t>
  </si>
  <si>
    <t xml:space="preserve">مسوي الخسائر ومعاينون </t>
  </si>
  <si>
    <t xml:space="preserve">وسيط إعادة تأمين </t>
  </si>
  <si>
    <t xml:space="preserve">وسيط التأمين </t>
  </si>
  <si>
    <t xml:space="preserve">وكيل التأمين </t>
  </si>
  <si>
    <t xml:space="preserve">مجموع مقدمي الخدمات التأمينية </t>
  </si>
  <si>
    <t>Insurance Index</t>
  </si>
  <si>
    <t>Total Complaints</t>
  </si>
  <si>
    <t xml:space="preserve">الرقم القياسي لأسهم قطاع التأمين كما هي في نهاية الفترة </t>
  </si>
  <si>
    <t>نسبة مساهمة قطاع التأمين في حجم التداول</t>
  </si>
  <si>
    <t>إجمالي الشكاوى</t>
  </si>
  <si>
    <t xml:space="preserve">Other  Assets </t>
  </si>
  <si>
    <t xml:space="preserve">Intangible Assets </t>
  </si>
  <si>
    <t>Property &amp; Equipment - Net</t>
  </si>
  <si>
    <t>Deferred Tax Assets</t>
  </si>
  <si>
    <t>Due from Other Reinsurers</t>
  </si>
  <si>
    <t>Accounts Receivable - Net</t>
  </si>
  <si>
    <t>Receivable Notes &amp; Post-Dated Cheques</t>
  </si>
  <si>
    <t>Cash on Hand &amp; at Banks</t>
  </si>
  <si>
    <t>Property Investments</t>
  </si>
  <si>
    <t>Financial Assets at Amortized Cost</t>
  </si>
  <si>
    <t>Deposits at Banks</t>
  </si>
  <si>
    <t>مجموع الاستثمارات</t>
  </si>
  <si>
    <t>استثمارات عقارية</t>
  </si>
  <si>
    <t>موجودات مالية بالكلفة المطفأة</t>
  </si>
  <si>
    <t>ودائع لدى البنوك</t>
  </si>
  <si>
    <t>مجموع الموجودات</t>
  </si>
  <si>
    <t>موجودات أخرى</t>
  </si>
  <si>
    <t>موجودات غير ملموسة</t>
  </si>
  <si>
    <t>موجودات ضريبية مؤجلة</t>
  </si>
  <si>
    <t>الاستثمارات
Investments</t>
  </si>
  <si>
    <t>Total Liabilities</t>
  </si>
  <si>
    <t>Loans</t>
  </si>
  <si>
    <t>Income Tax  Provision</t>
  </si>
  <si>
    <t>Provisions</t>
  </si>
  <si>
    <t>Due to Other Reinsurers</t>
  </si>
  <si>
    <t>Accrued Expenses</t>
  </si>
  <si>
    <t>Accounts Payable</t>
  </si>
  <si>
    <t>Bank Loans</t>
  </si>
  <si>
    <t>Total Technical Provisions</t>
  </si>
  <si>
    <t>Other Technical Provisions</t>
  </si>
  <si>
    <t>Net Mathematical Provision</t>
  </si>
  <si>
    <t>Net Outstanding Claims Provision</t>
  </si>
  <si>
    <t>Net Unearned Premium Provision</t>
  </si>
  <si>
    <t>مجموع المطلوبات</t>
  </si>
  <si>
    <t>مطلوبات أخرى</t>
  </si>
  <si>
    <t>مطلوبات ضريبية مؤجلة</t>
  </si>
  <si>
    <t>قروض</t>
  </si>
  <si>
    <t>مخصص ضريبة الدخل</t>
  </si>
  <si>
    <t>مخصصات مختلفة</t>
  </si>
  <si>
    <t>مصاريف مستحقة</t>
  </si>
  <si>
    <t>المطلوبات 
Liabilities</t>
  </si>
  <si>
    <t>Total Shareholders' Equity</t>
  </si>
  <si>
    <t>Minority Interest</t>
  </si>
  <si>
    <t>Others</t>
  </si>
  <si>
    <t>Retained Earnings  (Accumulated Losses)</t>
  </si>
  <si>
    <t>Accumulated Change in Fair Value</t>
  </si>
  <si>
    <t xml:space="preserve">Other Reserves </t>
  </si>
  <si>
    <t>Voluntary Reserve</t>
  </si>
  <si>
    <t>Statutory Reserve</t>
  </si>
  <si>
    <t>Net Premiums on Paid up Capital</t>
  </si>
  <si>
    <t>Paid up Capital</t>
  </si>
  <si>
    <t>مجموع حقوق الملكية</t>
  </si>
  <si>
    <t>حقوق غير المسيطيرين</t>
  </si>
  <si>
    <t>مجموع حقوق المساهمين</t>
  </si>
  <si>
    <t>بنود اخرى</t>
  </si>
  <si>
    <t>الارباح المدورة (الخسائر المتراكمة)</t>
  </si>
  <si>
    <t>فروقات ترجمة عملات اجنبية</t>
  </si>
  <si>
    <t>احتياطي خاص</t>
  </si>
  <si>
    <t>احتياطي إختياري</t>
  </si>
  <si>
    <t>احتياطي إجباري</t>
  </si>
  <si>
    <t xml:space="preserve">علاوة
 (خصم ) الاصدار  </t>
  </si>
  <si>
    <t>رأس المال
( المدفوع)</t>
  </si>
  <si>
    <t>التأمين الصحي الدائم</t>
  </si>
  <si>
    <t>تأمين دفعات الحياة</t>
  </si>
  <si>
    <t>التأمينات المرتبطة استثماريا</t>
  </si>
  <si>
    <t>التأمين على الحياة</t>
  </si>
  <si>
    <t xml:space="preserve">إجمالي أقساط التأمين على الحياة </t>
  </si>
  <si>
    <t>التأمين الطبي</t>
  </si>
  <si>
    <t>تأمينات عامة أخرى</t>
  </si>
  <si>
    <t>تأمين الائتمان والكفالات</t>
  </si>
  <si>
    <t>تأمين المسؤولية</t>
  </si>
  <si>
    <t>تأمين الحريق والأضرار الأخرى للممتلكات</t>
  </si>
  <si>
    <t>تأمين الطيران</t>
  </si>
  <si>
    <t>التأمين البحري والنقل</t>
  </si>
  <si>
    <t xml:space="preserve">تأمين المركبات </t>
  </si>
  <si>
    <t>إجمالي أقساط التأمينات العامة</t>
  </si>
  <si>
    <t>أقساط التأمين على الحياة 
 Life Assurance  Premiums</t>
  </si>
  <si>
    <t xml:space="preserve"> أقساط التأمينات العامة
 General Insurance Premiums</t>
  </si>
  <si>
    <t>إجمالي أقساط التأمين</t>
  </si>
  <si>
    <t xml:space="preserve">Permanent Health Assurance </t>
  </si>
  <si>
    <t>Annuities</t>
  </si>
  <si>
    <t xml:space="preserve">Investment Linked Assurance </t>
  </si>
  <si>
    <t>Life Assurance</t>
  </si>
  <si>
    <t>Medical Insurance</t>
  </si>
  <si>
    <t>General Classes of Insurance</t>
  </si>
  <si>
    <t>Credit &amp; Surety Ship Insurance</t>
  </si>
  <si>
    <t>Liability Insurance</t>
  </si>
  <si>
    <t>Fire &amp; Other Damage to Property Insurance</t>
  </si>
  <si>
    <t>Aviation Insurance</t>
  </si>
  <si>
    <t>Marine &amp; Transport Insurance</t>
  </si>
  <si>
    <t>إجمالي تعويضات التأمينات العامة  المدفوعة 
Gross Paid General Insurance Claims</t>
  </si>
  <si>
    <t>Gross Insurance Premiums</t>
  </si>
  <si>
    <t>Gross General Insurance Premiums</t>
  </si>
  <si>
    <t>Motor Insurance</t>
  </si>
  <si>
    <t>Gross Life Assurance  Premiums</t>
  </si>
  <si>
    <t xml:space="preserve">Life Assurance </t>
  </si>
  <si>
    <t>إجمالي تعويضات التأمينات العامة  المدفوعة</t>
  </si>
  <si>
    <t>Gross Paid General Insurance Claims</t>
  </si>
  <si>
    <t>إجمالي تعويضات التأمين على الحياة (المدفوعة واستحقاقات وتصفيات بوالص)</t>
  </si>
  <si>
    <t>ربح (خسارة) الفترة بعد الضريبة) البيانات المرحلية فقط
(after tax Profit (loss) for the period ) interim data only</t>
  </si>
  <si>
    <t>إجمالي تعويضات التأمين على الحياة (المدفوعة واستحقاقات وتصفيات بوالص)
Gross Paid Life Assurance  Claims (Paid, Maturity&amp;Surrender of policies)</t>
  </si>
  <si>
    <t xml:space="preserve">مجموع المطلوبات وحقوق الملكية
</t>
  </si>
  <si>
    <t>Total Liabilities &amp; Shareholders' Equity</t>
  </si>
  <si>
    <t>Investments in Subs-idiaries &amp;  Associates</t>
  </si>
  <si>
    <t>Financial Assets at Fair value Through Other Compre-hensive Income</t>
  </si>
  <si>
    <t>Table (40b) جدول</t>
  </si>
  <si>
    <t>Table (39a) جدول</t>
  </si>
  <si>
    <t>Table (40a) جدول</t>
  </si>
  <si>
    <t>Table (40c) جدول</t>
  </si>
  <si>
    <t>Table (39b) جدول</t>
  </si>
  <si>
    <t>إحصاءات القطاع المالي</t>
  </si>
  <si>
    <t>Table (41) جدول</t>
  </si>
  <si>
    <t>Table (42) جدول</t>
  </si>
  <si>
    <t xml:space="preserve"> الشكاوى والتسويات
Complaints and Settlements</t>
  </si>
  <si>
    <t>Gross Claims................................................................................................................................................</t>
  </si>
  <si>
    <t>Gross Premiums..................................................................................................................................</t>
  </si>
  <si>
    <t>Insurance Sector Main Indicators ........................................................................................................</t>
  </si>
  <si>
    <t>Insurance Companies</t>
  </si>
  <si>
    <t>شركات التأمين</t>
  </si>
  <si>
    <t>رقم الجدول
.Table No</t>
  </si>
  <si>
    <t>إحصاءات الشركات المالية الأخرى</t>
  </si>
  <si>
    <t>39a</t>
  </si>
  <si>
    <t>39b</t>
  </si>
  <si>
    <t>40a</t>
  </si>
  <si>
    <t>40b</t>
  </si>
  <si>
    <t>40c</t>
  </si>
  <si>
    <t>اجمالي الأقساط ....................................................................................................................................................</t>
  </si>
  <si>
    <t>اجمالي التعويضات ..................................................................................................................................</t>
  </si>
  <si>
    <t>الحسابات الختامية للسنة المالية / الميزانية العمومية لشركات التامين العاملة في قطاع التامين .................................................................................................</t>
  </si>
  <si>
    <t>المؤشرات الرئيسية حول قطاع التامين .................................................................................................</t>
  </si>
  <si>
    <t xml:space="preserve">Statistics of Other Financial Corporations </t>
  </si>
  <si>
    <t>Financial Sector Statistics</t>
  </si>
  <si>
    <t xml:space="preserve">الحسابات الختامية للسنة المالية / الميزانية العمومية لشركات التأمين العاملة في قطاع التأمين </t>
  </si>
  <si>
    <t xml:space="preserve">Balance Sheet for Insurance Companies that’s Operate in the Insurance Sector </t>
  </si>
  <si>
    <t xml:space="preserve"> لـجـنــة حـل نـزاعـات الـتــأمـيـــن 
'Insurance Dispute Resolution Committee</t>
  </si>
  <si>
    <t xml:space="preserve"> Balance Sheet for insurance Companies that’s Operate in the Insurance Sector </t>
  </si>
  <si>
    <t xml:space="preserve">المصدر : البنك المركزي الاردني. </t>
  </si>
  <si>
    <t>Source : Central Bank of Jordan.</t>
  </si>
  <si>
    <t xml:space="preserve">مؤشرات اقتصادية اخرى حول قطاع التأمين      
Other Sector Indexes Insurance Economic </t>
  </si>
  <si>
    <t>Total Investments</t>
  </si>
  <si>
    <t>Foreign Currency Translation Variances</t>
  </si>
  <si>
    <t>Authorized Capital</t>
  </si>
  <si>
    <t>Gross Paid Life Assurance  Claims (Paid, Maturity
&amp;Surrender of Policies)</t>
  </si>
  <si>
    <t>Gross paid Insurance Claims</t>
  </si>
  <si>
    <t xml:space="preserve">إجمالي تعويضات التأمين المدفوعة
</t>
  </si>
  <si>
    <t>ترخيص وتجديد التراخيص لمقدمي الخدمات التأمينية
Licensing and Renewing of Licenses for Providers of Insurance Services Settlement</t>
  </si>
  <si>
    <t xml:space="preserve">Decisions Issued Regarding Complaints or Settled Complaints (for Complaints Received during the year or Previous Years) </t>
  </si>
  <si>
    <t xml:space="preserve">Total Assets </t>
  </si>
  <si>
    <t>Balance Sheet for Insurance Companies thats Operate in the Insurance Sector .................................................................................................</t>
  </si>
  <si>
    <t>المصدر : البنك المركزي الاردني.</t>
  </si>
  <si>
    <t>Percentage of  Contribution of Insurance Sector in the Trade Size</t>
  </si>
  <si>
    <t>الشكاوى التي تم إصدار قرارات فيها أو التي تم تسويتها (للشكاوى المقدمة خلال السنة أو السنوات السابق)</t>
  </si>
  <si>
    <t xml:space="preserve">          </t>
  </si>
  <si>
    <t xml:space="preserve"> </t>
  </si>
  <si>
    <t xml:space="preserve"> مليون دينار
JD Million</t>
  </si>
  <si>
    <t>موجودات مالية بالقيمة العادلة من خلال بيان الأرباح والخسائر</t>
  </si>
  <si>
    <t>موجودات مالية بالقيمة العادلة من خلال بيان الدخل الشامل الآخر</t>
  </si>
  <si>
    <t>نقد في الصندوق ولدى البنوك</t>
  </si>
  <si>
    <t>موجودات عقود التأمين</t>
  </si>
  <si>
    <t>موجودات عقود إعادة التأمين</t>
  </si>
  <si>
    <t>ممتلكات ومعدات</t>
  </si>
  <si>
    <t>حق استخدام الأصول</t>
  </si>
  <si>
    <t>موجودات الوثائق المرتبطة استثمارياً</t>
  </si>
  <si>
    <t>موجودات العمليات المتوقفة</t>
  </si>
  <si>
    <t>رأس المال المصرح به والمدفوع</t>
  </si>
  <si>
    <t>مخصص التغير في الفرضيات الاكتوارية - نهاية الخدمة</t>
  </si>
  <si>
    <t>احتياطي القيمة العادلة</t>
  </si>
  <si>
    <t>مطلوبات عقود التأمين</t>
  </si>
  <si>
    <t>مطلوبات عقود إعادة التأمين</t>
  </si>
  <si>
    <t>بنوك دائنة / ذمم دائنة</t>
  </si>
  <si>
    <t>مطلوبات عقود الإيجار</t>
  </si>
  <si>
    <t>قروض مساندة</t>
  </si>
  <si>
    <t>التزامات العمليات المتوقفة</t>
  </si>
  <si>
    <t>نقد في الصندوق وأرصدة لدى البنوك</t>
  </si>
  <si>
    <t>اوراق القبض وشيكات برسم التحصيل</t>
  </si>
  <si>
    <t>مدينون-صافي</t>
  </si>
  <si>
    <t>ذمم معيدي التأمين-مدينة</t>
  </si>
  <si>
    <t>ممتلكات ومعدات - بالصافي</t>
  </si>
  <si>
    <t>موجودات مالية يالقيمة العادلة من خلال قائمة الدخل</t>
  </si>
  <si>
    <t>موجودات مالية يالقيمة العادلة من خلال قائمة الدخل الشامل الاخر</t>
  </si>
  <si>
    <t>استثمارات في شركات تابعة وحليفة</t>
  </si>
  <si>
    <t>قروض لحملة بوالص الحياة واخرى</t>
  </si>
  <si>
    <t>استثمارات اخرى</t>
  </si>
  <si>
    <t>Financial Assets at Fair Value Through Profit or Loss</t>
  </si>
  <si>
    <t xml:space="preserve">Loans for Life Insurance Policy-Holders and Others  </t>
  </si>
  <si>
    <t>Other Inves-tments</t>
  </si>
  <si>
    <t>مخصص الأقساط غير المكتسبة (صافي)</t>
  </si>
  <si>
    <t>مخصص الادعاءات (صافي)</t>
  </si>
  <si>
    <t>المخصص الحسابي (صافي)</t>
  </si>
  <si>
    <t>مخصصات فنية اخرى</t>
  </si>
  <si>
    <t>مجموع مطلوبات عقود التامين</t>
  </si>
  <si>
    <t>بنوك دائنة</t>
  </si>
  <si>
    <t>دائنون</t>
  </si>
  <si>
    <t>ذمم معيدي التامين الدائنة</t>
  </si>
  <si>
    <t xml:space="preserve">Deferred Tax Liability </t>
  </si>
  <si>
    <t>Other Liabilities</t>
  </si>
  <si>
    <t>2023*</t>
  </si>
  <si>
    <t>Financial assets at fair value through profit or loss</t>
  </si>
  <si>
    <t>Right of use assets</t>
  </si>
  <si>
    <t>Insurance contract assets</t>
  </si>
  <si>
    <t>Re-insurance contracts assets</t>
  </si>
  <si>
    <t>Deferred tax assets</t>
  </si>
  <si>
    <t>Property and equipment</t>
  </si>
  <si>
    <t>Intangible assets</t>
  </si>
  <si>
    <t>Other assets</t>
  </si>
  <si>
    <t>Discontinued operations’ assets</t>
  </si>
  <si>
    <t>Insurance contracts liabilities</t>
  </si>
  <si>
    <t>Re-insurance contracts liabilities</t>
  </si>
  <si>
    <t>Accrued expenses</t>
  </si>
  <si>
    <t>Lease liabilities</t>
  </si>
  <si>
    <t>Income tax provision</t>
  </si>
  <si>
    <t>Other liabilities</t>
  </si>
  <si>
    <t>Discontinued operations’ liabilities</t>
  </si>
  <si>
    <t>Deferred tax liabilities</t>
  </si>
  <si>
    <t>Subordinated Loans</t>
  </si>
  <si>
    <t>Authorized and paid-in capital</t>
  </si>
  <si>
    <t>حقوق المساهمين
Shareholders’ Equity</t>
  </si>
  <si>
    <t>Note: This data represent the end of the period.</t>
  </si>
  <si>
    <t xml:space="preserve">ملاحظة: تمثل هذه البيانات نهاية الفترة. </t>
  </si>
  <si>
    <t xml:space="preserve">ملاحظة: تمثل هذه البيانات الشكاوى و/أو التسويات كما في نهاية كل فترة. </t>
  </si>
  <si>
    <t>Note: This data represent the complaints and/or settlements as at the end of each period.</t>
  </si>
  <si>
    <t>*: تم إعادة احتساب عدد من بنود البيانات المالية ابتداءً من العام 2023 نتيجة لتطبيق المعيار المحاسبي الدولي رقم 17 (IFRS17)</t>
  </si>
  <si>
    <t>*:  As of 2023, a number of  financial statement items have been restated due to the adoption of International Financial Reporting Standard 17 (IFRS 17).</t>
  </si>
  <si>
    <t xml:space="preserve"> -</t>
  </si>
  <si>
    <t>Investment Linked assets</t>
  </si>
  <si>
    <t>Change in actuarial assumption</t>
  </si>
  <si>
    <t>استثمارات في شركات وحليفة</t>
  </si>
  <si>
    <t>Investments in   Associates</t>
  </si>
  <si>
    <t xml:space="preserve"> Other provisions</t>
  </si>
  <si>
    <t>Loans and Borrowings</t>
  </si>
  <si>
    <t>share premium (discount)</t>
  </si>
  <si>
    <t xml:space="preserve">Special Reserves </t>
  </si>
  <si>
    <t>non-controlling Interest</t>
  </si>
  <si>
    <t xml:space="preserve">Banks overdrafts / Payable </t>
  </si>
  <si>
    <t>Foreign Currency Translation reserve</t>
  </si>
  <si>
    <r>
      <t>2023</t>
    </r>
    <r>
      <rPr>
        <b/>
        <vertAlign val="superscript"/>
        <sz val="25"/>
        <color theme="1"/>
        <rFont val="Times New Roman"/>
        <family val="1"/>
      </rPr>
      <t>*</t>
    </r>
  </si>
  <si>
    <t xml:space="preserve">إجمالي التعويضات </t>
  </si>
  <si>
    <t>Gross Claims</t>
  </si>
  <si>
    <t xml:space="preserve"> المؤشرات الاساسية حول قطاع التأمين </t>
  </si>
  <si>
    <t xml:space="preserve"> Basic Indicators Regarding Insurance Sector</t>
  </si>
  <si>
    <t xml:space="preserve">    إجمالي أقساط التأمين </t>
  </si>
  <si>
    <t xml:space="preserve">        Gross Insurance Premiums</t>
  </si>
  <si>
    <t xml:space="preserve">Total assets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</si>
</sst>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B1mmm\-yy"/>
    <numFmt numFmtId="165" formatCode="0.0"/>
    <numFmt numFmtId="166" formatCode="0.0%"/>
    <numFmt numFmtId="167" formatCode="#,##0.0"/>
    <numFmt numFmtId="168" formatCode="#,##0.000"/>
  </numFmts>
  <fonts count="72">
    <font>
      <sz val="11"/>
      <color theme="1"/>
      <name val="Calibri"/>
      <family val="2"/>
      <scheme val="minor"/>
    </font>
    <font>
      <b/>
      <sz val="26"/>
      <color theme="0"/>
      <name val="Times New Roman"/>
      <family val="1"/>
    </font>
    <font>
      <b/>
      <sz val="22"/>
      <color theme="0"/>
      <name val="Times New Roman"/>
      <family val="1"/>
    </font>
    <font>
      <b/>
      <sz val="36"/>
      <color theme="0"/>
      <name val="Times New Roman"/>
      <family val="1"/>
    </font>
    <font>
      <b/>
      <sz val="20"/>
      <color theme="0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4"/>
      <color theme="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  <charset val="178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6"/>
      <color theme="0"/>
      <name val="Times New Roman"/>
      <family val="1"/>
    </font>
    <font>
      <b/>
      <sz val="16"/>
      <name val="Times New Roman"/>
      <family val="1"/>
    </font>
    <font>
      <b/>
      <sz val="18"/>
      <color theme="0"/>
      <name val="Times New Roman"/>
      <family val="1"/>
    </font>
    <font>
      <b/>
      <sz val="20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20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16"/>
      <color rgb="FFC00000"/>
      <name val="Times New Roman"/>
      <family val="1"/>
    </font>
    <font>
      <b/>
      <sz val="28"/>
      <color rgb="FFC00000"/>
      <name val="Times New Roman"/>
      <family val="1"/>
    </font>
    <font>
      <b/>
      <sz val="32"/>
      <color rgb="FFC00000"/>
      <name val="Times New Roman"/>
      <family val="1"/>
    </font>
    <font>
      <b/>
      <sz val="30"/>
      <color rgb="FFC00000"/>
      <name val="Times New Roman"/>
      <family val="1"/>
    </font>
    <font>
      <b/>
      <sz val="28"/>
      <color theme="0"/>
      <name val="Times New Roman"/>
      <family val="1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18"/>
      <color theme="1"/>
      <name val="Times New Roman"/>
      <family val="1"/>
    </font>
    <font>
      <b/>
      <sz val="18"/>
      <color rgb="FFC00000"/>
      <name val="Times New Roman"/>
      <family val="1"/>
    </font>
    <font>
      <b/>
      <sz val="22"/>
      <color rgb="FFC00000"/>
      <name val="Times New Roman"/>
      <family val="1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8"/>
      <name val="Times New Roman"/>
      <family val="1"/>
    </font>
    <font>
      <b/>
      <sz val="14"/>
      <color theme="1"/>
      <name val="Calibri"/>
      <family val="2"/>
      <scheme val="minor"/>
    </font>
    <font>
      <sz val="20"/>
      <color theme="0"/>
      <name val="Times New Roman"/>
      <family val="1"/>
    </font>
    <font>
      <sz val="14"/>
      <color theme="1"/>
      <name val="Calibri"/>
      <family val="2"/>
      <scheme val="minor"/>
    </font>
    <font>
      <b/>
      <sz val="25"/>
      <color theme="1"/>
      <name val="Times New Roman"/>
      <family val="1"/>
    </font>
    <font>
      <sz val="25"/>
      <color theme="1"/>
      <name val="Times New Roman"/>
      <family val="1"/>
    </font>
    <font>
      <b/>
      <sz val="25"/>
      <name val="Times New Roman"/>
      <family val="1"/>
    </font>
    <font>
      <sz val="25"/>
      <name val="Times New Roman"/>
      <family val="1"/>
    </font>
    <font>
      <sz val="25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26"/>
      <color theme="0"/>
      <name val="Times New Roman"/>
      <family val="1"/>
    </font>
    <font>
      <sz val="24"/>
      <color theme="0"/>
      <name val="Times New Roman"/>
      <family val="1"/>
    </font>
    <font>
      <sz val="24"/>
      <color theme="1"/>
      <name val="Calibri"/>
      <family val="2"/>
      <scheme val="minor"/>
    </font>
    <font>
      <sz val="22"/>
      <color theme="1"/>
      <name val="Times New Roman"/>
      <family val="1"/>
    </font>
    <font>
      <b/>
      <sz val="22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sz val="22"/>
      <name val="Times New Roman"/>
      <family val="1"/>
    </font>
    <font>
      <b/>
      <sz val="12"/>
      <color theme="1"/>
      <name val="Calibri"/>
      <family val="2"/>
      <scheme val="minor"/>
    </font>
    <font>
      <sz val="24"/>
      <color rgb="FFC00000"/>
      <name val="Times New Roman"/>
      <family val="1"/>
    </font>
    <font>
      <sz val="22"/>
      <color theme="0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25"/>
      <color theme="0"/>
      <name val="Times New Roman"/>
      <family val="1"/>
    </font>
    <font>
      <b/>
      <sz val="18"/>
      <name val="Times New Roman"/>
      <family val="1"/>
    </font>
    <font>
      <sz val="20"/>
      <name val="Times New Roman"/>
      <family val="1"/>
    </font>
    <font>
      <sz val="20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vertAlign val="superscript"/>
      <sz val="25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1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/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9" fontId="11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/>
    <xf numFmtId="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49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0" fontId="10" fillId="0" borderId="0" xfId="0" applyFont="1"/>
    <xf numFmtId="0" fontId="14" fillId="0" borderId="0" xfId="0" applyFont="1"/>
    <xf numFmtId="0" fontId="15" fillId="0" borderId="0" xfId="0" applyFont="1"/>
    <xf numFmtId="165" fontId="17" fillId="0" borderId="0" xfId="0" applyNumberFormat="1" applyFont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9" fontId="15" fillId="0" borderId="0" xfId="1" applyFont="1"/>
    <xf numFmtId="166" fontId="15" fillId="0" borderId="0" xfId="0" applyNumberFormat="1" applyFont="1"/>
    <xf numFmtId="9" fontId="15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0" fontId="28" fillId="2" borderId="7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vertical="center" wrapText="1"/>
    </xf>
    <xf numFmtId="0" fontId="27" fillId="2" borderId="7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vertical="center" readingOrder="1"/>
    </xf>
    <xf numFmtId="0" fontId="27" fillId="2" borderId="12" xfId="0" applyFont="1" applyFill="1" applyBorder="1" applyAlignment="1">
      <alignment vertical="center" readingOrder="1"/>
    </xf>
    <xf numFmtId="2" fontId="20" fillId="4" borderId="1" xfId="0" applyNumberFormat="1" applyFont="1" applyFill="1" applyBorder="1" applyAlignment="1">
      <alignment horizontal="center" vertical="center" wrapText="1"/>
    </xf>
    <xf numFmtId="0" fontId="8" fillId="0" borderId="7" xfId="0" applyFont="1" applyBorder="1"/>
    <xf numFmtId="0" fontId="19" fillId="3" borderId="9" xfId="0" applyFont="1" applyFill="1" applyBorder="1" applyAlignment="1">
      <alignment horizontal="center" wrapText="1"/>
    </xf>
    <xf numFmtId="0" fontId="27" fillId="2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wrapText="1"/>
    </xf>
    <xf numFmtId="0" fontId="34" fillId="2" borderId="7" xfId="0" applyFont="1" applyFill="1" applyBorder="1" applyAlignment="1">
      <alignment vertical="center" readingOrder="1"/>
    </xf>
    <xf numFmtId="0" fontId="33" fillId="2" borderId="7" xfId="0" applyFont="1" applyFill="1" applyBorder="1" applyAlignment="1">
      <alignment vertical="center" readingOrder="1"/>
    </xf>
    <xf numFmtId="0" fontId="33" fillId="2" borderId="12" xfId="0" applyFont="1" applyFill="1" applyBorder="1" applyAlignment="1">
      <alignment vertical="center" readingOrder="1"/>
    </xf>
    <xf numFmtId="165" fontId="29" fillId="2" borderId="8" xfId="0" applyNumberFormat="1" applyFont="1" applyFill="1" applyBorder="1" applyAlignment="1">
      <alignment horizontal="left" wrapText="1"/>
    </xf>
    <xf numFmtId="0" fontId="36" fillId="5" borderId="0" xfId="7" applyFont="1" applyFill="1" applyAlignment="1">
      <alignment vertical="center"/>
    </xf>
    <xf numFmtId="0" fontId="38" fillId="2" borderId="0" xfId="8" applyFont="1" applyFill="1" applyBorder="1" applyAlignment="1" applyProtection="1">
      <alignment vertical="center"/>
    </xf>
    <xf numFmtId="0" fontId="39" fillId="2" borderId="0" xfId="8" applyFont="1" applyFill="1" applyBorder="1" applyAlignment="1" applyProtection="1">
      <alignment vertical="center"/>
    </xf>
    <xf numFmtId="49" fontId="39" fillId="2" borderId="0" xfId="7" applyNumberFormat="1" applyFont="1" applyFill="1" applyBorder="1" applyAlignment="1">
      <alignment horizontal="center" vertical="center" readingOrder="1"/>
    </xf>
    <xf numFmtId="165" fontId="0" fillId="0" borderId="0" xfId="0" applyNumberFormat="1"/>
    <xf numFmtId="1" fontId="22" fillId="4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Border="1"/>
    <xf numFmtId="165" fontId="41" fillId="0" borderId="0" xfId="0" applyNumberFormat="1" applyFont="1" applyAlignment="1">
      <alignment horizontal="center"/>
    </xf>
    <xf numFmtId="165" fontId="5" fillId="0" borderId="0" xfId="0" applyNumberFormat="1" applyFont="1"/>
    <xf numFmtId="165" fontId="14" fillId="0" borderId="0" xfId="0" applyNumberFormat="1" applyFont="1" applyAlignment="1">
      <alignment vertical="center"/>
    </xf>
    <xf numFmtId="165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/>
    </xf>
    <xf numFmtId="49" fontId="43" fillId="2" borderId="0" xfId="8" applyNumberFormat="1" applyFont="1" applyFill="1" applyBorder="1" applyAlignment="1" applyProtection="1">
      <alignment horizontal="center" vertical="center" readingOrder="1"/>
    </xf>
    <xf numFmtId="0" fontId="6" fillId="0" borderId="10" xfId="0" applyFont="1" applyBorder="1"/>
    <xf numFmtId="0" fontId="6" fillId="0" borderId="10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right" vertical="center" readingOrder="1"/>
    </xf>
    <xf numFmtId="0" fontId="27" fillId="2" borderId="14" xfId="0" applyFont="1" applyFill="1" applyBorder="1" applyAlignment="1">
      <alignment horizontal="right" vertical="center" readingOrder="1"/>
    </xf>
    <xf numFmtId="0" fontId="27" fillId="2" borderId="11" xfId="0" applyFont="1" applyFill="1" applyBorder="1" applyAlignment="1">
      <alignment horizontal="left" vertical="center" readingOrder="1"/>
    </xf>
    <xf numFmtId="0" fontId="27" fillId="2" borderId="12" xfId="0" applyFont="1" applyFill="1" applyBorder="1" applyAlignment="1">
      <alignment horizontal="left" vertical="center" readingOrder="1"/>
    </xf>
    <xf numFmtId="0" fontId="33" fillId="2" borderId="8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right" vertical="center" readingOrder="1"/>
    </xf>
    <xf numFmtId="0" fontId="30" fillId="2" borderId="11" xfId="0" applyFont="1" applyFill="1" applyBorder="1" applyAlignment="1">
      <alignment horizontal="right" vertical="center" readingOrder="1"/>
    </xf>
    <xf numFmtId="0" fontId="30" fillId="2" borderId="11" xfId="0" applyFont="1" applyFill="1" applyBorder="1" applyAlignment="1">
      <alignment horizontal="left" vertical="center" readingOrder="1"/>
    </xf>
    <xf numFmtId="0" fontId="30" fillId="2" borderId="12" xfId="0" applyFont="1" applyFill="1" applyBorder="1" applyAlignment="1">
      <alignment horizontal="left" vertical="center" readingOrder="1"/>
    </xf>
    <xf numFmtId="0" fontId="27" fillId="2" borderId="7" xfId="0" applyFont="1" applyFill="1" applyBorder="1" applyAlignment="1">
      <alignment horizontal="right" vertical="center" readingOrder="1"/>
    </xf>
    <xf numFmtId="0" fontId="27" fillId="2" borderId="7" xfId="0" applyFont="1" applyFill="1" applyBorder="1" applyAlignment="1">
      <alignment horizontal="left" vertical="center" readingOrder="1"/>
    </xf>
    <xf numFmtId="0" fontId="27" fillId="2" borderId="14" xfId="0" applyFont="1" applyFill="1" applyBorder="1" applyAlignment="1">
      <alignment horizontal="left" vertical="center" readingOrder="1"/>
    </xf>
    <xf numFmtId="0" fontId="27" fillId="2" borderId="15" xfId="0" applyFont="1" applyFill="1" applyBorder="1" applyAlignment="1">
      <alignment horizontal="left" vertical="center" readingOrder="1"/>
    </xf>
    <xf numFmtId="0" fontId="1" fillId="3" borderId="8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right" vertical="center" readingOrder="1"/>
    </xf>
    <xf numFmtId="0" fontId="0" fillId="0" borderId="0" xfId="0" applyAlignment="1">
      <alignment vertical="center"/>
    </xf>
    <xf numFmtId="0" fontId="29" fillId="2" borderId="7" xfId="0" applyFont="1" applyFill="1" applyBorder="1" applyAlignment="1">
      <alignment horizontal="left" vertical="center" wrapText="1"/>
    </xf>
    <xf numFmtId="0" fontId="44" fillId="0" borderId="0" xfId="0" applyFont="1"/>
    <xf numFmtId="0" fontId="27" fillId="2" borderId="0" xfId="0" applyFont="1" applyFill="1" applyBorder="1" applyAlignment="1">
      <alignment horizontal="right" vertical="center" readingOrder="1"/>
    </xf>
    <xf numFmtId="0" fontId="32" fillId="2" borderId="28" xfId="0" applyFont="1" applyFill="1" applyBorder="1" applyAlignment="1">
      <alignment horizontal="center" vertical="center" readingOrder="1"/>
    </xf>
    <xf numFmtId="0" fontId="27" fillId="2" borderId="28" xfId="0" applyFont="1" applyFill="1" applyBorder="1" applyAlignment="1">
      <alignment horizontal="left" vertical="center" readingOrder="1"/>
    </xf>
    <xf numFmtId="0" fontId="31" fillId="2" borderId="8" xfId="0" applyFont="1" applyFill="1" applyBorder="1" applyAlignment="1">
      <alignment horizontal="left" wrapText="1"/>
    </xf>
    <xf numFmtId="0" fontId="27" fillId="2" borderId="0" xfId="0" applyFont="1" applyFill="1" applyBorder="1" applyAlignment="1">
      <alignment vertical="center" readingOrder="1"/>
    </xf>
    <xf numFmtId="0" fontId="46" fillId="0" borderId="0" xfId="0" applyFont="1"/>
    <xf numFmtId="0" fontId="42" fillId="0" borderId="0" xfId="0" applyFont="1" applyAlignment="1">
      <alignment vertical="center"/>
    </xf>
    <xf numFmtId="0" fontId="32" fillId="2" borderId="38" xfId="0" applyFont="1" applyFill="1" applyBorder="1" applyAlignment="1">
      <alignment horizontal="right" vertical="top" readingOrder="1"/>
    </xf>
    <xf numFmtId="0" fontId="32" fillId="2" borderId="28" xfId="0" applyFont="1" applyFill="1" applyBorder="1" applyAlignment="1">
      <alignment horizontal="right" vertical="top" readingOrder="1"/>
    </xf>
    <xf numFmtId="0" fontId="33" fillId="2" borderId="28" xfId="0" applyFont="1" applyFill="1" applyBorder="1" applyAlignment="1">
      <alignment horizontal="center" vertical="center" readingOrder="1"/>
    </xf>
    <xf numFmtId="0" fontId="32" fillId="2" borderId="28" xfId="0" applyFont="1" applyFill="1" applyBorder="1" applyAlignment="1">
      <alignment horizontal="left" vertical="top" readingOrder="1"/>
    </xf>
    <xf numFmtId="0" fontId="32" fillId="2" borderId="39" xfId="0" applyFont="1" applyFill="1" applyBorder="1" applyAlignment="1">
      <alignment horizontal="left" vertical="top" readingOrder="1"/>
    </xf>
    <xf numFmtId="0" fontId="8" fillId="0" borderId="10" xfId="0" applyFont="1" applyBorder="1"/>
    <xf numFmtId="0" fontId="32" fillId="2" borderId="0" xfId="0" applyFont="1" applyFill="1" applyBorder="1" applyAlignment="1">
      <alignment horizontal="right" vertical="top" readingOrder="1"/>
    </xf>
    <xf numFmtId="0" fontId="33" fillId="2" borderId="0" xfId="0" applyFont="1" applyFill="1" applyBorder="1" applyAlignment="1">
      <alignment horizontal="center" vertical="center" readingOrder="1"/>
    </xf>
    <xf numFmtId="0" fontId="32" fillId="2" borderId="0" xfId="0" applyFont="1" applyFill="1" applyBorder="1" applyAlignment="1">
      <alignment horizontal="left" vertical="top" readingOrder="1"/>
    </xf>
    <xf numFmtId="165" fontId="29" fillId="2" borderId="16" xfId="0" applyNumberFormat="1" applyFont="1" applyFill="1" applyBorder="1" applyAlignment="1">
      <alignment horizontal="left" wrapText="1"/>
    </xf>
    <xf numFmtId="0" fontId="30" fillId="2" borderId="28" xfId="0" applyFont="1" applyFill="1" applyBorder="1" applyAlignment="1">
      <alignment horizontal="center" vertical="center" readingOrder="1"/>
    </xf>
    <xf numFmtId="0" fontId="28" fillId="2" borderId="28" xfId="0" applyFont="1" applyFill="1" applyBorder="1" applyAlignment="1">
      <alignment horizontal="center" vertical="center" readingOrder="1"/>
    </xf>
    <xf numFmtId="0" fontId="20" fillId="0" borderId="0" xfId="0" applyFont="1" applyAlignment="1">
      <alignment horizontal="center" vertical="center" wrapText="1"/>
    </xf>
    <xf numFmtId="165" fontId="20" fillId="4" borderId="1" xfId="0" applyNumberFormat="1" applyFont="1" applyFill="1" applyBorder="1" applyAlignment="1">
      <alignment horizontal="center" vertical="center" wrapText="1"/>
    </xf>
    <xf numFmtId="1" fontId="22" fillId="4" borderId="1" xfId="0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/>
    </xf>
    <xf numFmtId="3" fontId="47" fillId="0" borderId="2" xfId="0" applyNumberFormat="1" applyFont="1" applyFill="1" applyBorder="1" applyAlignment="1">
      <alignment horizontal="center" vertical="center"/>
    </xf>
    <xf numFmtId="3" fontId="48" fillId="0" borderId="2" xfId="0" applyNumberFormat="1" applyFont="1" applyFill="1" applyBorder="1" applyAlignment="1">
      <alignment horizontal="center" vertical="center"/>
    </xf>
    <xf numFmtId="1" fontId="49" fillId="4" borderId="2" xfId="0" applyNumberFormat="1" applyFont="1" applyFill="1" applyBorder="1" applyAlignment="1">
      <alignment horizontal="center" vertical="center" wrapText="1"/>
    </xf>
    <xf numFmtId="3" fontId="47" fillId="4" borderId="2" xfId="0" applyNumberFormat="1" applyFont="1" applyFill="1" applyBorder="1" applyAlignment="1">
      <alignment horizontal="center" vertical="center"/>
    </xf>
    <xf numFmtId="3" fontId="48" fillId="4" borderId="2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wrapText="1"/>
    </xf>
    <xf numFmtId="0" fontId="47" fillId="4" borderId="2" xfId="0" applyFont="1" applyFill="1" applyBorder="1" applyAlignment="1">
      <alignment horizontal="center" vertical="center"/>
    </xf>
    <xf numFmtId="10" fontId="47" fillId="4" borderId="2" xfId="1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165" fontId="47" fillId="4" borderId="2" xfId="0" applyNumberFormat="1" applyFont="1" applyFill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horizontal="right" vertical="center"/>
    </xf>
    <xf numFmtId="0" fontId="50" fillId="0" borderId="0" xfId="0" applyFont="1" applyFill="1" applyAlignment="1">
      <alignment vertical="center"/>
    </xf>
    <xf numFmtId="165" fontId="47" fillId="0" borderId="2" xfId="0" applyNumberFormat="1" applyFont="1" applyFill="1" applyBorder="1" applyAlignment="1">
      <alignment horizontal="center" vertical="center"/>
    </xf>
    <xf numFmtId="0" fontId="50" fillId="0" borderId="0" xfId="0" applyFont="1" applyFill="1" applyAlignment="1">
      <alignment horizontal="right" vertical="center"/>
    </xf>
    <xf numFmtId="2" fontId="22" fillId="4" borderId="1" xfId="0" applyNumberFormat="1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vertical="center" wrapText="1"/>
    </xf>
    <xf numFmtId="0" fontId="28" fillId="2" borderId="12" xfId="0" applyFont="1" applyFill="1" applyBorder="1" applyAlignment="1">
      <alignment vertical="center" readingOrder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1" fillId="3" borderId="36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readingOrder="1"/>
    </xf>
    <xf numFmtId="0" fontId="27" fillId="2" borderId="8" xfId="0" applyFont="1" applyFill="1" applyBorder="1" applyAlignment="1">
      <alignment horizontal="left" vertical="center" readingOrder="1"/>
    </xf>
    <xf numFmtId="0" fontId="19" fillId="3" borderId="34" xfId="0" applyFont="1" applyFill="1" applyBorder="1" applyAlignment="1">
      <alignment horizontal="center" wrapText="1"/>
    </xf>
    <xf numFmtId="167" fontId="47" fillId="4" borderId="2" xfId="0" applyNumberFormat="1" applyFont="1" applyFill="1" applyBorder="1" applyAlignment="1">
      <alignment horizontal="center" vertical="center"/>
    </xf>
    <xf numFmtId="167" fontId="47" fillId="0" borderId="2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26" fillId="0" borderId="0" xfId="0" applyFont="1" applyFill="1" applyAlignment="1">
      <alignment horizontal="right"/>
    </xf>
    <xf numFmtId="0" fontId="19" fillId="3" borderId="1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7" fillId="2" borderId="42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right" vertical="center" readingOrder="1"/>
    </xf>
    <xf numFmtId="0" fontId="28" fillId="2" borderId="8" xfId="0" applyFont="1" applyFill="1" applyBorder="1" applyAlignment="1">
      <alignment vertical="center" wrapText="1"/>
    </xf>
    <xf numFmtId="0" fontId="28" fillId="2" borderId="7" xfId="0" applyFont="1" applyFill="1" applyBorder="1" applyAlignment="1">
      <alignment vertical="center" wrapText="1" readingOrder="1"/>
    </xf>
    <xf numFmtId="165" fontId="48" fillId="4" borderId="2" xfId="0" applyNumberFormat="1" applyFont="1" applyFill="1" applyBorder="1" applyAlignment="1">
      <alignment horizontal="center" vertical="center"/>
    </xf>
    <xf numFmtId="0" fontId="28" fillId="2" borderId="38" xfId="0" applyFont="1" applyFill="1" applyBorder="1" applyAlignment="1">
      <alignment horizontal="center" vertical="center" wrapText="1" readingOrder="1"/>
    </xf>
    <xf numFmtId="0" fontId="28" fillId="2" borderId="28" xfId="0" applyFont="1" applyFill="1" applyBorder="1" applyAlignment="1">
      <alignment horizontal="center" vertical="center" wrapText="1" readingOrder="1"/>
    </xf>
    <xf numFmtId="0" fontId="28" fillId="2" borderId="39" xfId="0" applyFont="1" applyFill="1" applyBorder="1" applyAlignment="1">
      <alignment horizontal="center" vertical="center" wrapText="1" readingOrder="1"/>
    </xf>
    <xf numFmtId="0" fontId="28" fillId="2" borderId="8" xfId="0" applyFont="1" applyFill="1" applyBorder="1" applyAlignment="1">
      <alignment vertical="center" wrapText="1" readingOrder="1"/>
    </xf>
    <xf numFmtId="165" fontId="48" fillId="0" borderId="2" xfId="0" applyNumberFormat="1" applyFont="1" applyFill="1" applyBorder="1" applyAlignment="1">
      <alignment horizontal="center" vertical="center"/>
    </xf>
    <xf numFmtId="1" fontId="23" fillId="4" borderId="1" xfId="0" applyNumberFormat="1" applyFont="1" applyFill="1" applyBorder="1" applyAlignment="1">
      <alignment horizontal="center" vertical="center" wrapText="1"/>
    </xf>
    <xf numFmtId="10" fontId="47" fillId="0" borderId="2" xfId="1" applyNumberFormat="1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wrapText="1"/>
    </xf>
    <xf numFmtId="0" fontId="53" fillId="3" borderId="8" xfId="0" applyFont="1" applyFill="1" applyBorder="1" applyAlignment="1">
      <alignment horizontal="center" vertical="center" wrapText="1"/>
    </xf>
    <xf numFmtId="0" fontId="54" fillId="3" borderId="36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54" fillId="3" borderId="9" xfId="0" applyFont="1" applyFill="1" applyBorder="1" applyAlignment="1">
      <alignment horizontal="center" vertical="center" wrapText="1"/>
    </xf>
    <xf numFmtId="2" fontId="26" fillId="4" borderId="1" xfId="0" applyNumberFormat="1" applyFont="1" applyFill="1" applyBorder="1" applyAlignment="1">
      <alignment vertical="center" wrapText="1"/>
    </xf>
    <xf numFmtId="167" fontId="48" fillId="0" borderId="2" xfId="0" applyNumberFormat="1" applyFont="1" applyFill="1" applyBorder="1" applyAlignment="1">
      <alignment horizontal="center" vertical="center"/>
    </xf>
    <xf numFmtId="167" fontId="48" fillId="4" borderId="2" xfId="0" applyNumberFormat="1" applyFont="1" applyFill="1" applyBorder="1" applyAlignment="1">
      <alignment horizontal="center" vertical="center"/>
    </xf>
    <xf numFmtId="0" fontId="54" fillId="3" borderId="9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54" fillId="3" borderId="24" xfId="0" applyFont="1" applyFill="1" applyBorder="1" applyAlignment="1">
      <alignment horizontal="center" vertical="center" wrapText="1"/>
    </xf>
    <xf numFmtId="0" fontId="55" fillId="0" borderId="0" xfId="0" applyFont="1"/>
    <xf numFmtId="0" fontId="45" fillId="3" borderId="9" xfId="0" applyFont="1" applyFill="1" applyBorder="1" applyAlignment="1">
      <alignment horizontal="center" vertical="center" wrapText="1"/>
    </xf>
    <xf numFmtId="0" fontId="45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top" wrapText="1"/>
    </xf>
    <xf numFmtId="0" fontId="54" fillId="3" borderId="37" xfId="0" applyFont="1" applyFill="1" applyBorder="1" applyAlignment="1">
      <alignment horizontal="center" vertical="center" wrapText="1"/>
    </xf>
    <xf numFmtId="0" fontId="53" fillId="3" borderId="33" xfId="0" applyFont="1" applyFill="1" applyBorder="1" applyAlignment="1">
      <alignment horizontal="center" vertical="center" wrapText="1"/>
    </xf>
    <xf numFmtId="0" fontId="21" fillId="3" borderId="37" xfId="0" applyFont="1" applyFill="1" applyBorder="1" applyAlignment="1">
      <alignment horizontal="center" vertical="center" wrapText="1"/>
    </xf>
    <xf numFmtId="0" fontId="56" fillId="0" borderId="0" xfId="0" applyFont="1"/>
    <xf numFmtId="1" fontId="57" fillId="4" borderId="2" xfId="0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vertical="center"/>
    </xf>
    <xf numFmtId="1" fontId="57" fillId="2" borderId="2" xfId="0" applyNumberFormat="1" applyFont="1" applyFill="1" applyBorder="1" applyAlignment="1">
      <alignment horizontal="center" vertical="center" wrapText="1"/>
    </xf>
    <xf numFmtId="167" fontId="57" fillId="2" borderId="2" xfId="0" applyNumberFormat="1" applyFont="1" applyFill="1" applyBorder="1" applyAlignment="1">
      <alignment horizontal="center" vertical="center" wrapText="1"/>
    </xf>
    <xf numFmtId="167" fontId="60" fillId="2" borderId="2" xfId="0" applyNumberFormat="1" applyFont="1" applyFill="1" applyBorder="1" applyAlignment="1">
      <alignment horizontal="center" vertical="center" wrapText="1"/>
    </xf>
    <xf numFmtId="167" fontId="57" fillId="4" borderId="2" xfId="0" applyNumberFormat="1" applyFont="1" applyFill="1" applyBorder="1" applyAlignment="1">
      <alignment horizontal="center" vertical="center" wrapText="1"/>
    </xf>
    <xf numFmtId="167" fontId="60" fillId="4" borderId="2" xfId="0" applyNumberFormat="1" applyFont="1" applyFill="1" applyBorder="1" applyAlignment="1">
      <alignment horizontal="center" vertical="center" wrapText="1"/>
    </xf>
    <xf numFmtId="165" fontId="57" fillId="4" borderId="2" xfId="0" applyNumberFormat="1" applyFont="1" applyFill="1" applyBorder="1" applyAlignment="1">
      <alignment horizontal="center" vertical="center" readingOrder="1"/>
    </xf>
    <xf numFmtId="165" fontId="56" fillId="4" borderId="2" xfId="0" applyNumberFormat="1" applyFont="1" applyFill="1" applyBorder="1" applyAlignment="1">
      <alignment horizontal="center" vertical="center"/>
    </xf>
    <xf numFmtId="165" fontId="60" fillId="4" borderId="2" xfId="0" applyNumberFormat="1" applyFont="1" applyFill="1" applyBorder="1" applyAlignment="1">
      <alignment horizontal="center" vertical="center" readingOrder="1"/>
    </xf>
    <xf numFmtId="0" fontId="59" fillId="0" borderId="0" xfId="0" applyFont="1" applyAlignment="1">
      <alignment vertical="center"/>
    </xf>
    <xf numFmtId="165" fontId="57" fillId="0" borderId="2" xfId="0" applyNumberFormat="1" applyFont="1" applyFill="1" applyBorder="1" applyAlignment="1">
      <alignment horizontal="center" vertical="center" readingOrder="1"/>
    </xf>
    <xf numFmtId="165" fontId="56" fillId="0" borderId="2" xfId="0" applyNumberFormat="1" applyFont="1" applyFill="1" applyBorder="1" applyAlignment="1">
      <alignment horizontal="center" vertical="center"/>
    </xf>
    <xf numFmtId="165" fontId="60" fillId="0" borderId="2" xfId="0" applyNumberFormat="1" applyFont="1" applyFill="1" applyBorder="1" applyAlignment="1">
      <alignment horizontal="center" vertical="center" readingOrder="1"/>
    </xf>
    <xf numFmtId="0" fontId="15" fillId="0" borderId="0" xfId="0" applyFont="1" applyFill="1"/>
    <xf numFmtId="0" fontId="28" fillId="0" borderId="9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56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56" fillId="0" borderId="0" xfId="0" applyFont="1" applyFill="1"/>
    <xf numFmtId="0" fontId="17" fillId="0" borderId="0" xfId="0" applyFont="1"/>
    <xf numFmtId="0" fontId="61" fillId="0" borderId="0" xfId="0" applyFont="1"/>
    <xf numFmtId="0" fontId="62" fillId="2" borderId="9" xfId="0" applyFont="1" applyFill="1" applyBorder="1" applyAlignment="1">
      <alignment horizontal="center" vertical="center" wrapText="1"/>
    </xf>
    <xf numFmtId="0" fontId="63" fillId="3" borderId="9" xfId="0" applyFont="1" applyFill="1" applyBorder="1" applyAlignment="1">
      <alignment horizontal="center" vertical="center" wrapText="1"/>
    </xf>
    <xf numFmtId="167" fontId="17" fillId="0" borderId="0" xfId="0" applyNumberFormat="1" applyFont="1"/>
    <xf numFmtId="167" fontId="28" fillId="2" borderId="9" xfId="0" applyNumberFormat="1" applyFont="1" applyFill="1" applyBorder="1" applyAlignment="1">
      <alignment horizontal="center" vertical="center" wrapText="1"/>
    </xf>
    <xf numFmtId="167" fontId="1" fillId="3" borderId="8" xfId="0" applyNumberFormat="1" applyFont="1" applyFill="1" applyBorder="1" applyAlignment="1">
      <alignment horizontal="center" vertical="center" wrapText="1"/>
    </xf>
    <xf numFmtId="167" fontId="2" fillId="3" borderId="9" xfId="0" applyNumberFormat="1" applyFont="1" applyFill="1" applyBorder="1" applyAlignment="1">
      <alignment horizontal="center" vertical="center" wrapText="1"/>
    </xf>
    <xf numFmtId="167" fontId="9" fillId="3" borderId="24" xfId="0" applyNumberFormat="1" applyFont="1" applyFill="1" applyBorder="1" applyAlignment="1">
      <alignment horizontal="center" vertical="center" wrapText="1"/>
    </xf>
    <xf numFmtId="167" fontId="61" fillId="0" borderId="0" xfId="0" applyNumberFormat="1" applyFont="1"/>
    <xf numFmtId="167" fontId="56" fillId="0" borderId="0" xfId="0" applyNumberFormat="1" applyFont="1"/>
    <xf numFmtId="167" fontId="56" fillId="0" borderId="0" xfId="0" applyNumberFormat="1" applyFont="1" applyFill="1"/>
    <xf numFmtId="0" fontId="56" fillId="0" borderId="0" xfId="0" applyFont="1" applyFill="1" applyAlignment="1">
      <alignment vertical="center"/>
    </xf>
    <xf numFmtId="0" fontId="64" fillId="0" borderId="0" xfId="0" applyFont="1" applyAlignment="1">
      <alignment vertical="center"/>
    </xf>
    <xf numFmtId="0" fontId="64" fillId="0" borderId="0" xfId="0" applyFont="1"/>
    <xf numFmtId="0" fontId="65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10" fontId="48" fillId="0" borderId="0" xfId="1" applyNumberFormat="1" applyFont="1" applyAlignment="1">
      <alignment vertical="center"/>
    </xf>
    <xf numFmtId="0" fontId="66" fillId="3" borderId="4" xfId="0" applyFont="1" applyFill="1" applyBorder="1" applyAlignment="1">
      <alignment horizontal="center" vertical="center"/>
    </xf>
    <xf numFmtId="164" fontId="49" fillId="2" borderId="2" xfId="0" applyNumberFormat="1" applyFont="1" applyFill="1" applyBorder="1" applyAlignment="1">
      <alignment horizontal="center" vertical="center"/>
    </xf>
    <xf numFmtId="1" fontId="50" fillId="2" borderId="2" xfId="0" applyNumberFormat="1" applyFont="1" applyFill="1" applyBorder="1" applyAlignment="1">
      <alignment horizontal="center" vertical="center" wrapText="1"/>
    </xf>
    <xf numFmtId="0" fontId="51" fillId="0" borderId="0" xfId="0" applyFont="1"/>
    <xf numFmtId="164" fontId="49" fillId="4" borderId="2" xfId="0" applyNumberFormat="1" applyFont="1" applyFill="1" applyBorder="1" applyAlignment="1">
      <alignment horizontal="center" vertical="center"/>
    </xf>
    <xf numFmtId="1" fontId="50" fillId="4" borderId="2" xfId="0" applyNumberFormat="1" applyFont="1" applyFill="1" applyBorder="1" applyAlignment="1">
      <alignment horizontal="center" vertical="center" wrapText="1"/>
    </xf>
    <xf numFmtId="0" fontId="50" fillId="2" borderId="2" xfId="0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164" fontId="49" fillId="4" borderId="48" xfId="0" applyNumberFormat="1" applyFont="1" applyFill="1" applyBorder="1" applyAlignment="1">
      <alignment horizontal="center" vertical="center"/>
    </xf>
    <xf numFmtId="0" fontId="50" fillId="4" borderId="3" xfId="0" applyFont="1" applyFill="1" applyBorder="1" applyAlignment="1">
      <alignment horizontal="center" vertical="center"/>
    </xf>
    <xf numFmtId="164" fontId="49" fillId="2" borderId="49" xfId="0" applyNumberFormat="1" applyFont="1" applyFill="1" applyBorder="1" applyAlignment="1">
      <alignment horizontal="center" vertical="center"/>
    </xf>
    <xf numFmtId="164" fontId="49" fillId="4" borderId="49" xfId="0" applyNumberFormat="1" applyFont="1" applyFill="1" applyBorder="1" applyAlignment="1">
      <alignment horizontal="center" vertical="center"/>
    </xf>
    <xf numFmtId="0" fontId="50" fillId="4" borderId="46" xfId="0" applyFont="1" applyFill="1" applyBorder="1" applyAlignment="1">
      <alignment horizontal="center" vertical="center"/>
    </xf>
    <xf numFmtId="1" fontId="50" fillId="2" borderId="46" xfId="0" applyNumberFormat="1" applyFont="1" applyFill="1" applyBorder="1" applyAlignment="1">
      <alignment horizontal="center" vertical="center" wrapText="1"/>
    </xf>
    <xf numFmtId="1" fontId="50" fillId="0" borderId="2" xfId="0" applyNumberFormat="1" applyFont="1" applyFill="1" applyBorder="1" applyAlignment="1">
      <alignment horizontal="center" vertical="center" wrapText="1"/>
    </xf>
    <xf numFmtId="1" fontId="50" fillId="0" borderId="46" xfId="0" applyNumberFormat="1" applyFont="1" applyFill="1" applyBorder="1" applyAlignment="1">
      <alignment horizontal="center" vertical="center" wrapText="1"/>
    </xf>
    <xf numFmtId="1" fontId="50" fillId="0" borderId="46" xfId="0" applyNumberFormat="1" applyFont="1" applyFill="1" applyBorder="1" applyAlignment="1">
      <alignment horizontal="center" vertical="center" readingOrder="1"/>
    </xf>
    <xf numFmtId="164" fontId="49" fillId="2" borderId="1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48" fillId="0" borderId="0" xfId="0" applyFont="1" applyAlignment="1">
      <alignment vertical="center" wrapText="1"/>
    </xf>
    <xf numFmtId="0" fontId="4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6" fillId="3" borderId="2" xfId="0" applyFont="1" applyFill="1" applyBorder="1" applyAlignment="1">
      <alignment horizontal="center" vertical="center"/>
    </xf>
    <xf numFmtId="0" fontId="66" fillId="3" borderId="3" xfId="0" applyFont="1" applyFill="1" applyBorder="1" applyAlignment="1">
      <alignment horizontal="center" vertical="center"/>
    </xf>
    <xf numFmtId="0" fontId="66" fillId="3" borderId="45" xfId="0" applyFont="1" applyFill="1" applyBorder="1" applyAlignment="1">
      <alignment horizontal="center" vertical="center"/>
    </xf>
    <xf numFmtId="164" fontId="49" fillId="4" borderId="3" xfId="0" applyNumberFormat="1" applyFont="1" applyFill="1" applyBorder="1" applyAlignment="1">
      <alignment horizontal="center" vertical="center"/>
    </xf>
    <xf numFmtId="3" fontId="47" fillId="0" borderId="46" xfId="0" applyNumberFormat="1" applyFont="1" applyFill="1" applyBorder="1" applyAlignment="1">
      <alignment horizontal="center" vertical="center"/>
    </xf>
    <xf numFmtId="0" fontId="50" fillId="0" borderId="2" xfId="0" applyFont="1" applyFill="1" applyBorder="1" applyAlignment="1" applyProtection="1">
      <alignment horizontal="center" vertical="center" wrapText="1" readingOrder="1"/>
    </xf>
    <xf numFmtId="3" fontId="47" fillId="4" borderId="46" xfId="0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 applyProtection="1">
      <alignment horizontal="center" vertical="center" wrapText="1" readingOrder="1"/>
    </xf>
    <xf numFmtId="164" fontId="47" fillId="0" borderId="2" xfId="0" applyNumberFormat="1" applyFont="1" applyFill="1" applyBorder="1" applyAlignment="1">
      <alignment horizontal="center" vertical="center"/>
    </xf>
    <xf numFmtId="1" fontId="50" fillId="0" borderId="2" xfId="1" applyNumberFormat="1" applyFont="1" applyFill="1" applyBorder="1" applyAlignment="1">
      <alignment horizontal="center" vertical="center" wrapText="1"/>
    </xf>
    <xf numFmtId="164" fontId="47" fillId="4" borderId="2" xfId="0" applyNumberFormat="1" applyFont="1" applyFill="1" applyBorder="1" applyAlignment="1">
      <alignment horizontal="center" vertical="center"/>
    </xf>
    <xf numFmtId="0" fontId="49" fillId="4" borderId="2" xfId="0" applyFont="1" applyFill="1" applyBorder="1" applyAlignment="1" applyProtection="1">
      <alignment horizontal="center" vertical="center" wrapText="1" readingOrder="1"/>
    </xf>
    <xf numFmtId="165" fontId="24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1" fontId="49" fillId="2" borderId="2" xfId="0" applyNumberFormat="1" applyFont="1" applyFill="1" applyBorder="1" applyAlignment="1">
      <alignment horizontal="center" vertical="center" wrapText="1"/>
    </xf>
    <xf numFmtId="167" fontId="49" fillId="2" borderId="2" xfId="0" applyNumberFormat="1" applyFont="1" applyFill="1" applyBorder="1" applyAlignment="1">
      <alignment horizontal="center" vertical="center" wrapText="1"/>
    </xf>
    <xf numFmtId="3" fontId="50" fillId="2" borderId="2" xfId="0" applyNumberFormat="1" applyFont="1" applyFill="1" applyBorder="1" applyAlignment="1">
      <alignment horizontal="center" vertical="center" wrapText="1"/>
    </xf>
    <xf numFmtId="167" fontId="50" fillId="2" borderId="2" xfId="0" applyNumberFormat="1" applyFont="1" applyFill="1" applyBorder="1" applyAlignment="1">
      <alignment horizontal="center" vertical="center" wrapText="1"/>
    </xf>
    <xf numFmtId="167" fontId="49" fillId="4" borderId="2" xfId="0" applyNumberFormat="1" applyFont="1" applyFill="1" applyBorder="1" applyAlignment="1">
      <alignment horizontal="center" vertical="center" wrapText="1"/>
    </xf>
    <xf numFmtId="3" fontId="50" fillId="4" borderId="2" xfId="0" applyNumberFormat="1" applyFont="1" applyFill="1" applyBorder="1" applyAlignment="1">
      <alignment horizontal="center" vertical="center" wrapText="1"/>
    </xf>
    <xf numFmtId="167" fontId="50" fillId="4" borderId="2" xfId="0" applyNumberFormat="1" applyFont="1" applyFill="1" applyBorder="1" applyAlignment="1">
      <alignment horizontal="center" vertical="center" wrapText="1"/>
    </xf>
    <xf numFmtId="167" fontId="66" fillId="3" borderId="4" xfId="0" applyNumberFormat="1" applyFont="1" applyFill="1" applyBorder="1" applyAlignment="1">
      <alignment horizontal="center" vertical="center"/>
    </xf>
    <xf numFmtId="167" fontId="66" fillId="3" borderId="2" xfId="0" applyNumberFormat="1" applyFont="1" applyFill="1" applyBorder="1" applyAlignment="1">
      <alignment horizontal="center" vertical="center"/>
    </xf>
    <xf numFmtId="167" fontId="66" fillId="3" borderId="3" xfId="0" applyNumberFormat="1" applyFont="1" applyFill="1" applyBorder="1" applyAlignment="1">
      <alignment horizontal="center" vertical="center"/>
    </xf>
    <xf numFmtId="167" fontId="48" fillId="4" borderId="46" xfId="0" applyNumberFormat="1" applyFont="1" applyFill="1" applyBorder="1" applyAlignment="1">
      <alignment horizontal="center" vertical="center"/>
    </xf>
    <xf numFmtId="164" fontId="49" fillId="0" borderId="2" xfId="0" applyNumberFormat="1" applyFont="1" applyFill="1" applyBorder="1" applyAlignment="1">
      <alignment horizontal="center" vertical="center"/>
    </xf>
    <xf numFmtId="167" fontId="48" fillId="0" borderId="46" xfId="0" applyNumberFormat="1" applyFont="1" applyFill="1" applyBorder="1" applyAlignment="1">
      <alignment horizontal="center" vertical="center"/>
    </xf>
    <xf numFmtId="164" fontId="49" fillId="0" borderId="1" xfId="0" applyNumberFormat="1" applyFont="1" applyFill="1" applyBorder="1" applyAlignment="1">
      <alignment horizontal="center" vertical="center"/>
    </xf>
    <xf numFmtId="165" fontId="49" fillId="0" borderId="2" xfId="0" applyNumberFormat="1" applyFont="1" applyFill="1" applyBorder="1" applyAlignment="1">
      <alignment horizontal="center" vertical="center" readingOrder="1"/>
    </xf>
    <xf numFmtId="165" fontId="50" fillId="0" borderId="2" xfId="0" applyNumberFormat="1" applyFont="1" applyFill="1" applyBorder="1" applyAlignment="1">
      <alignment horizontal="center" vertical="center" readingOrder="1"/>
    </xf>
    <xf numFmtId="165" fontId="49" fillId="4" borderId="2" xfId="0" applyNumberFormat="1" applyFont="1" applyFill="1" applyBorder="1" applyAlignment="1">
      <alignment horizontal="center" vertical="center" readingOrder="1"/>
    </xf>
    <xf numFmtId="165" fontId="50" fillId="4" borderId="2" xfId="0" applyNumberFormat="1" applyFont="1" applyFill="1" applyBorder="1" applyAlignment="1">
      <alignment horizontal="center" vertical="center" readingOrder="1"/>
    </xf>
    <xf numFmtId="165" fontId="50" fillId="0" borderId="2" xfId="0" applyNumberFormat="1" applyFont="1" applyFill="1" applyBorder="1" applyAlignment="1">
      <alignment horizontal="center" vertical="center"/>
    </xf>
    <xf numFmtId="165" fontId="50" fillId="4" borderId="2" xfId="0" applyNumberFormat="1" applyFont="1" applyFill="1" applyBorder="1" applyAlignment="1">
      <alignment horizontal="center" vertical="center"/>
    </xf>
    <xf numFmtId="167" fontId="47" fillId="0" borderId="1" xfId="0" applyNumberFormat="1" applyFont="1" applyFill="1" applyBorder="1" applyAlignment="1">
      <alignment horizontal="center" vertical="center"/>
    </xf>
    <xf numFmtId="167" fontId="48" fillId="0" borderId="1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 readingOrder="1"/>
    </xf>
    <xf numFmtId="0" fontId="67" fillId="0" borderId="0" xfId="0" applyFont="1" applyFill="1" applyBorder="1" applyAlignment="1">
      <alignment vertical="center" wrapText="1" readingOrder="2"/>
    </xf>
    <xf numFmtId="0" fontId="36" fillId="0" borderId="0" xfId="0" applyFont="1" applyFill="1" applyBorder="1" applyAlignment="1">
      <alignment horizontal="right" vertical="center" readingOrder="2"/>
    </xf>
    <xf numFmtId="0" fontId="36" fillId="0" borderId="0" xfId="0" applyFont="1" applyFill="1" applyBorder="1" applyAlignment="1">
      <alignment horizontal="right" vertical="center" wrapText="1" readingOrder="2"/>
    </xf>
    <xf numFmtId="0" fontId="64" fillId="0" borderId="0" xfId="0" applyFont="1" applyFill="1" applyBorder="1" applyAlignment="1">
      <alignment vertical="center"/>
    </xf>
    <xf numFmtId="165" fontId="24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165" fontId="41" fillId="0" borderId="0" xfId="0" applyNumberFormat="1" applyFont="1" applyFill="1" applyBorder="1" applyAlignment="1">
      <alignment horizontal="center"/>
    </xf>
    <xf numFmtId="165" fontId="69" fillId="0" borderId="0" xfId="0" applyNumberFormat="1" applyFont="1" applyFill="1" applyBorder="1"/>
    <xf numFmtId="0" fontId="68" fillId="0" borderId="0" xfId="0" applyFont="1" applyFill="1" applyBorder="1" applyAlignment="1">
      <alignment horizontal="right" vertical="center"/>
    </xf>
    <xf numFmtId="0" fontId="18" fillId="0" borderId="0" xfId="0" applyFont="1" applyFill="1" applyBorder="1"/>
    <xf numFmtId="3" fontId="47" fillId="0" borderId="1" xfId="0" applyNumberFormat="1" applyFont="1" applyFill="1" applyBorder="1" applyAlignment="1">
      <alignment horizontal="center" vertical="center"/>
    </xf>
    <xf numFmtId="3" fontId="48" fillId="0" borderId="1" xfId="0" applyNumberFormat="1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horizontal="center" vertical="center"/>
    </xf>
    <xf numFmtId="167" fontId="48" fillId="0" borderId="47" xfId="0" applyNumberFormat="1" applyFont="1" applyFill="1" applyBorder="1" applyAlignment="1">
      <alignment horizontal="center" vertical="center"/>
    </xf>
    <xf numFmtId="167" fontId="48" fillId="2" borderId="1" xfId="0" applyNumberFormat="1" applyFont="1" applyFill="1" applyBorder="1" applyAlignment="1">
      <alignment horizontal="center" vertical="center"/>
    </xf>
    <xf numFmtId="167" fontId="48" fillId="2" borderId="47" xfId="0" applyNumberFormat="1" applyFont="1" applyFill="1" applyBorder="1" applyAlignment="1">
      <alignment horizontal="center" vertical="center"/>
    </xf>
    <xf numFmtId="3" fontId="64" fillId="0" borderId="0" xfId="0" applyNumberFormat="1" applyFont="1" applyFill="1" applyBorder="1" applyAlignment="1">
      <alignment vertical="center"/>
    </xf>
    <xf numFmtId="164" fontId="49" fillId="0" borderId="49" xfId="0" applyNumberFormat="1" applyFont="1" applyFill="1" applyBorder="1" applyAlignment="1">
      <alignment horizontal="center" vertical="center"/>
    </xf>
    <xf numFmtId="0" fontId="49" fillId="0" borderId="2" xfId="0" applyFont="1" applyFill="1" applyBorder="1" applyAlignment="1" applyProtection="1">
      <alignment horizontal="center" vertical="center" wrapText="1" readingOrder="1"/>
    </xf>
    <xf numFmtId="0" fontId="18" fillId="0" borderId="0" xfId="0" applyFont="1" applyAlignment="1"/>
    <xf numFmtId="0" fontId="61" fillId="0" borderId="0" xfId="0" applyFont="1" applyAlignment="1"/>
    <xf numFmtId="168" fontId="59" fillId="0" borderId="0" xfId="0" applyNumberFormat="1" applyFont="1" applyFill="1" applyBorder="1"/>
    <xf numFmtId="4" fontId="41" fillId="0" borderId="0" xfId="0" applyNumberFormat="1" applyFont="1" applyFill="1" applyBorder="1" applyAlignment="1">
      <alignment wrapText="1"/>
    </xf>
    <xf numFmtId="165" fontId="39" fillId="2" borderId="7" xfId="0" applyNumberFormat="1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 applyProtection="1">
      <alignment horizontal="center" vertical="center" wrapText="1" readingOrder="1"/>
    </xf>
    <xf numFmtId="0" fontId="4" fillId="3" borderId="9" xfId="0" applyFont="1" applyFill="1" applyBorder="1" applyAlignment="1">
      <alignment horizontal="center" vertical="center" wrapText="1"/>
    </xf>
    <xf numFmtId="1" fontId="49" fillId="0" borderId="2" xfId="1" applyNumberFormat="1" applyFont="1" applyFill="1" applyBorder="1" applyAlignment="1">
      <alignment horizontal="center" vertical="center" wrapText="1"/>
    </xf>
    <xf numFmtId="3" fontId="48" fillId="0" borderId="0" xfId="0" applyNumberFormat="1" applyFont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3" fontId="41" fillId="0" borderId="0" xfId="0" applyNumberFormat="1" applyFont="1" applyBorder="1"/>
    <xf numFmtId="0" fontId="47" fillId="0" borderId="1" xfId="0" applyFont="1" applyFill="1" applyBorder="1" applyAlignment="1">
      <alignment horizontal="center" vertical="center"/>
    </xf>
    <xf numFmtId="165" fontId="48" fillId="0" borderId="1" xfId="0" applyNumberFormat="1" applyFont="1" applyFill="1" applyBorder="1" applyAlignment="1">
      <alignment horizontal="center" vertical="center"/>
    </xf>
    <xf numFmtId="165" fontId="47" fillId="0" borderId="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34" fillId="2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top" wrapText="1"/>
    </xf>
    <xf numFmtId="0" fontId="53" fillId="3" borderId="9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165" fontId="48" fillId="0" borderId="0" xfId="0" applyNumberFormat="1" applyFont="1" applyFill="1" applyBorder="1" applyAlignment="1">
      <alignment horizontal="center" vertical="center"/>
    </xf>
    <xf numFmtId="165" fontId="47" fillId="0" borderId="0" xfId="0" applyNumberFormat="1" applyFont="1" applyFill="1" applyBorder="1" applyAlignment="1">
      <alignment horizontal="center" vertical="center"/>
    </xf>
    <xf numFmtId="0" fontId="0" fillId="0" borderId="52" xfId="0" applyBorder="1"/>
    <xf numFmtId="0" fontId="70" fillId="0" borderId="52" xfId="0" applyFont="1" applyFill="1" applyBorder="1" applyAlignment="1">
      <alignment horizontal="left" vertical="center" readingOrder="1"/>
    </xf>
    <xf numFmtId="0" fontId="47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left" vertical="center" readingOrder="1"/>
    </xf>
    <xf numFmtId="167" fontId="47" fillId="0" borderId="0" xfId="0" applyNumberFormat="1" applyFont="1" applyFill="1" applyBorder="1" applyAlignment="1">
      <alignment horizontal="center" vertical="center"/>
    </xf>
    <xf numFmtId="167" fontId="48" fillId="0" borderId="0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right" vertical="center" indent="1" readingOrder="2"/>
    </xf>
    <xf numFmtId="0" fontId="28" fillId="2" borderId="10" xfId="0" applyFont="1" applyFill="1" applyBorder="1" applyAlignment="1">
      <alignment vertical="center" readingOrder="1"/>
    </xf>
    <xf numFmtId="0" fontId="64" fillId="0" borderId="52" xfId="0" applyFont="1" applyFill="1" applyBorder="1" applyAlignment="1">
      <alignment horizontal="left" vertical="center" indent="1" readingOrder="1"/>
    </xf>
    <xf numFmtId="0" fontId="64" fillId="0" borderId="52" xfId="0" applyFont="1" applyFill="1" applyBorder="1" applyAlignment="1">
      <alignment horizontal="right" vertical="center" indent="1" readingOrder="2"/>
    </xf>
    <xf numFmtId="1" fontId="47" fillId="4" borderId="2" xfId="0" applyNumberFormat="1" applyFont="1" applyFill="1" applyBorder="1" applyAlignment="1">
      <alignment horizontal="center" vertical="center"/>
    </xf>
    <xf numFmtId="1" fontId="47" fillId="0" borderId="1" xfId="0" applyNumberFormat="1" applyFont="1" applyFill="1" applyBorder="1" applyAlignment="1">
      <alignment horizontal="center" vertical="center"/>
    </xf>
    <xf numFmtId="0" fontId="47" fillId="4" borderId="3" xfId="0" applyFont="1" applyFill="1" applyBorder="1" applyAlignment="1">
      <alignment horizontal="center" vertical="center"/>
    </xf>
    <xf numFmtId="165" fontId="48" fillId="4" borderId="3" xfId="0" applyNumberFormat="1" applyFont="1" applyFill="1" applyBorder="1" applyAlignment="1">
      <alignment horizontal="center" vertical="center"/>
    </xf>
    <xf numFmtId="165" fontId="47" fillId="4" borderId="3" xfId="0" applyNumberFormat="1" applyFont="1" applyFill="1" applyBorder="1" applyAlignment="1">
      <alignment horizontal="center" vertical="center"/>
    </xf>
    <xf numFmtId="3" fontId="47" fillId="4" borderId="3" xfId="0" applyNumberFormat="1" applyFont="1" applyFill="1" applyBorder="1" applyAlignment="1">
      <alignment horizontal="center" vertical="center"/>
    </xf>
    <xf numFmtId="167" fontId="47" fillId="4" borderId="3" xfId="0" applyNumberFormat="1" applyFont="1" applyFill="1" applyBorder="1" applyAlignment="1">
      <alignment horizontal="center" vertical="center"/>
    </xf>
    <xf numFmtId="167" fontId="48" fillId="4" borderId="3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left" vertical="center" readingOrder="1"/>
    </xf>
    <xf numFmtId="0" fontId="28" fillId="2" borderId="11" xfId="0" applyFont="1" applyFill="1" applyBorder="1" applyAlignment="1">
      <alignment vertical="top" readingOrder="1"/>
    </xf>
    <xf numFmtId="3" fontId="47" fillId="0" borderId="0" xfId="0" applyNumberFormat="1" applyFont="1" applyFill="1" applyBorder="1" applyAlignment="1">
      <alignment horizontal="center" vertical="center"/>
    </xf>
    <xf numFmtId="3" fontId="4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 applyBorder="1" applyAlignment="1" applyProtection="1">
      <alignment horizontal="center" vertical="center" wrapText="1" readingOrder="1"/>
    </xf>
    <xf numFmtId="3" fontId="47" fillId="0" borderId="47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 applyProtection="1">
      <alignment horizontal="center" vertical="center" wrapText="1" readingOrder="1"/>
    </xf>
    <xf numFmtId="0" fontId="50" fillId="0" borderId="0" xfId="0" applyFont="1" applyFill="1" applyBorder="1" applyAlignment="1" applyProtection="1">
      <alignment horizontal="center" vertical="center" wrapText="1" readingOrder="1"/>
    </xf>
    <xf numFmtId="0" fontId="66" fillId="0" borderId="0" xfId="0" applyFont="1" applyFill="1" applyBorder="1" applyAlignment="1">
      <alignment horizontal="center" vertical="center"/>
    </xf>
    <xf numFmtId="0" fontId="64" fillId="0" borderId="0" xfId="0" applyFont="1" applyFill="1" applyBorder="1"/>
    <xf numFmtId="0" fontId="0" fillId="0" borderId="0" xfId="0" applyFill="1" applyBorder="1"/>
    <xf numFmtId="2" fontId="18" fillId="0" borderId="0" xfId="0" applyNumberFormat="1" applyFont="1" applyAlignment="1"/>
    <xf numFmtId="0" fontId="1" fillId="3" borderId="8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wrapText="1"/>
    </xf>
    <xf numFmtId="0" fontId="9" fillId="3" borderId="64" xfId="0" applyFont="1" applyFill="1" applyBorder="1" applyAlignment="1">
      <alignment horizontal="center" vertical="center" wrapText="1"/>
    </xf>
    <xf numFmtId="1" fontId="22" fillId="4" borderId="65" xfId="0" applyNumberFormat="1" applyFont="1" applyFill="1" applyBorder="1" applyAlignment="1">
      <alignment horizontal="center" vertical="center" wrapText="1"/>
    </xf>
    <xf numFmtId="0" fontId="58" fillId="4" borderId="67" xfId="0" applyFont="1" applyFill="1" applyBorder="1" applyAlignment="1">
      <alignment horizontal="center" vertical="center"/>
    </xf>
    <xf numFmtId="165" fontId="57" fillId="4" borderId="68" xfId="0" applyNumberFormat="1" applyFont="1" applyFill="1" applyBorder="1" applyAlignment="1">
      <alignment horizontal="center" vertical="center" readingOrder="1"/>
    </xf>
    <xf numFmtId="0" fontId="58" fillId="0" borderId="67" xfId="0" applyFont="1" applyFill="1" applyBorder="1" applyAlignment="1">
      <alignment horizontal="center" vertical="center"/>
    </xf>
    <xf numFmtId="165" fontId="57" fillId="0" borderId="68" xfId="0" applyNumberFormat="1" applyFont="1" applyFill="1" applyBorder="1" applyAlignment="1">
      <alignment horizontal="center" vertical="center" readingOrder="1"/>
    </xf>
    <xf numFmtId="0" fontId="47" fillId="0" borderId="67" xfId="0" applyFont="1" applyFill="1" applyBorder="1" applyAlignment="1">
      <alignment horizontal="center" vertical="center"/>
    </xf>
    <xf numFmtId="165" fontId="49" fillId="0" borderId="68" xfId="0" applyNumberFormat="1" applyFont="1" applyFill="1" applyBorder="1" applyAlignment="1">
      <alignment horizontal="center" vertical="center" readingOrder="1"/>
    </xf>
    <xf numFmtId="0" fontId="47" fillId="4" borderId="67" xfId="0" applyFont="1" applyFill="1" applyBorder="1" applyAlignment="1">
      <alignment horizontal="center" vertical="center"/>
    </xf>
    <xf numFmtId="165" fontId="49" fillId="4" borderId="68" xfId="0" applyNumberFormat="1" applyFont="1" applyFill="1" applyBorder="1" applyAlignment="1">
      <alignment horizontal="center" vertical="center" readingOrder="1"/>
    </xf>
    <xf numFmtId="0" fontId="66" fillId="3" borderId="67" xfId="0" applyFont="1" applyFill="1" applyBorder="1" applyAlignment="1">
      <alignment horizontal="center" vertical="center"/>
    </xf>
    <xf numFmtId="0" fontId="66" fillId="3" borderId="68" xfId="0" applyFont="1" applyFill="1" applyBorder="1" applyAlignment="1">
      <alignment horizontal="center" vertical="center"/>
    </xf>
    <xf numFmtId="164" fontId="49" fillId="2" borderId="67" xfId="0" applyNumberFormat="1" applyFont="1" applyFill="1" applyBorder="1" applyAlignment="1">
      <alignment horizontal="center" vertical="center"/>
    </xf>
    <xf numFmtId="3" fontId="47" fillId="0" borderId="68" xfId="0" applyNumberFormat="1" applyFont="1" applyFill="1" applyBorder="1" applyAlignment="1">
      <alignment horizontal="center" vertical="center"/>
    </xf>
    <xf numFmtId="164" fontId="49" fillId="4" borderId="67" xfId="0" applyNumberFormat="1" applyFont="1" applyFill="1" applyBorder="1" applyAlignment="1">
      <alignment horizontal="center" vertical="center"/>
    </xf>
    <xf numFmtId="3" fontId="47" fillId="4" borderId="68" xfId="0" applyNumberFormat="1" applyFont="1" applyFill="1" applyBorder="1" applyAlignment="1">
      <alignment horizontal="center" vertical="center"/>
    </xf>
    <xf numFmtId="164" fontId="49" fillId="2" borderId="69" xfId="0" applyNumberFormat="1" applyFont="1" applyFill="1" applyBorder="1" applyAlignment="1">
      <alignment horizontal="center" vertical="center"/>
    </xf>
    <xf numFmtId="167" fontId="47" fillId="4" borderId="68" xfId="0" applyNumberFormat="1" applyFont="1" applyFill="1" applyBorder="1" applyAlignment="1">
      <alignment horizontal="center" vertical="center"/>
    </xf>
    <xf numFmtId="167" fontId="47" fillId="0" borderId="68" xfId="0" applyNumberFormat="1" applyFont="1" applyFill="1" applyBorder="1" applyAlignment="1">
      <alignment horizontal="center" vertical="center"/>
    </xf>
    <xf numFmtId="167" fontId="66" fillId="3" borderId="68" xfId="0" applyNumberFormat="1" applyFont="1" applyFill="1" applyBorder="1" applyAlignment="1">
      <alignment horizontal="center" vertical="center"/>
    </xf>
    <xf numFmtId="164" fontId="49" fillId="0" borderId="67" xfId="0" applyNumberFormat="1" applyFont="1" applyFill="1" applyBorder="1" applyAlignment="1">
      <alignment horizontal="center" vertical="center"/>
    </xf>
    <xf numFmtId="164" fontId="49" fillId="0" borderId="69" xfId="0" applyNumberFormat="1" applyFont="1" applyFill="1" applyBorder="1" applyAlignment="1">
      <alignment horizontal="center" vertical="center"/>
    </xf>
    <xf numFmtId="167" fontId="47" fillId="0" borderId="70" xfId="0" applyNumberFormat="1" applyFont="1" applyFill="1" applyBorder="1" applyAlignment="1">
      <alignment horizontal="center" vertical="center"/>
    </xf>
    <xf numFmtId="0" fontId="64" fillId="0" borderId="0" xfId="0" applyFont="1" applyBorder="1"/>
    <xf numFmtId="0" fontId="42" fillId="0" borderId="0" xfId="0" applyFont="1" applyBorder="1" applyAlignment="1">
      <alignment vertical="center"/>
    </xf>
    <xf numFmtId="0" fontId="14" fillId="0" borderId="0" xfId="0" applyFont="1" applyBorder="1"/>
    <xf numFmtId="165" fontId="41" fillId="0" borderId="0" xfId="0" applyNumberFormat="1" applyFont="1" applyBorder="1" applyAlignment="1">
      <alignment horizontal="center"/>
    </xf>
    <xf numFmtId="0" fontId="14" fillId="0" borderId="0" xfId="0" applyFont="1" applyAlignment="1"/>
    <xf numFmtId="164" fontId="49" fillId="4" borderId="1" xfId="0" applyNumberFormat="1" applyFont="1" applyFill="1" applyBorder="1" applyAlignment="1">
      <alignment horizontal="center" vertical="center"/>
    </xf>
    <xf numFmtId="167" fontId="47" fillId="4" borderId="1" xfId="0" applyNumberFormat="1" applyFont="1" applyFill="1" applyBorder="1" applyAlignment="1">
      <alignment horizontal="center" vertical="center"/>
    </xf>
    <xf numFmtId="167" fontId="48" fillId="4" borderId="1" xfId="0" applyNumberFormat="1" applyFont="1" applyFill="1" applyBorder="1" applyAlignment="1">
      <alignment horizontal="center" vertical="center"/>
    </xf>
    <xf numFmtId="167" fontId="48" fillId="4" borderId="47" xfId="0" applyNumberFormat="1" applyFont="1" applyFill="1" applyBorder="1" applyAlignment="1">
      <alignment horizontal="center" vertical="center"/>
    </xf>
    <xf numFmtId="164" fontId="49" fillId="4" borderId="69" xfId="0" applyNumberFormat="1" applyFont="1" applyFill="1" applyBorder="1" applyAlignment="1">
      <alignment horizontal="center" vertical="center"/>
    </xf>
    <xf numFmtId="3" fontId="47" fillId="4" borderId="1" xfId="0" applyNumberFormat="1" applyFont="1" applyFill="1" applyBorder="1" applyAlignment="1">
      <alignment horizontal="center" vertical="center"/>
    </xf>
    <xf numFmtId="3" fontId="48" fillId="4" borderId="1" xfId="0" applyNumberFormat="1" applyFont="1" applyFill="1" applyBorder="1" applyAlignment="1">
      <alignment horizontal="center" vertical="center"/>
    </xf>
    <xf numFmtId="164" fontId="49" fillId="4" borderId="71" xfId="0" applyNumberFormat="1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/>
    </xf>
    <xf numFmtId="3" fontId="66" fillId="3" borderId="4" xfId="0" applyNumberFormat="1" applyFont="1" applyFill="1" applyBorder="1" applyAlignment="1">
      <alignment horizontal="center" vertical="center"/>
    </xf>
    <xf numFmtId="3" fontId="49" fillId="2" borderId="2" xfId="0" applyNumberFormat="1" applyFont="1" applyFill="1" applyBorder="1" applyAlignment="1">
      <alignment horizontal="center" vertical="center"/>
    </xf>
    <xf numFmtId="3" fontId="49" fillId="4" borderId="2" xfId="0" applyNumberFormat="1" applyFont="1" applyFill="1" applyBorder="1" applyAlignment="1">
      <alignment horizontal="center" vertical="center"/>
    </xf>
    <xf numFmtId="3" fontId="49" fillId="4" borderId="2" xfId="0" applyNumberFormat="1" applyFont="1" applyFill="1" applyBorder="1" applyAlignment="1">
      <alignment horizontal="center" vertical="center" readingOrder="1"/>
    </xf>
    <xf numFmtId="3" fontId="49" fillId="2" borderId="2" xfId="0" applyNumberFormat="1" applyFont="1" applyFill="1" applyBorder="1" applyAlignment="1">
      <alignment horizontal="center" vertical="center" readingOrder="1"/>
    </xf>
    <xf numFmtId="3" fontId="49" fillId="4" borderId="3" xfId="0" applyNumberFormat="1" applyFont="1" applyFill="1" applyBorder="1" applyAlignment="1">
      <alignment horizontal="center" vertical="center" readingOrder="1"/>
    </xf>
    <xf numFmtId="3" fontId="49" fillId="4" borderId="46" xfId="0" applyNumberFormat="1" applyFont="1" applyFill="1" applyBorder="1" applyAlignment="1">
      <alignment horizontal="center" vertical="center" readingOrder="1"/>
    </xf>
    <xf numFmtId="3" fontId="49" fillId="2" borderId="1" xfId="0" applyNumberFormat="1" applyFont="1" applyFill="1" applyBorder="1" applyAlignment="1">
      <alignment horizontal="center" vertical="center" readingOrder="1"/>
    </xf>
    <xf numFmtId="3" fontId="49" fillId="4" borderId="1" xfId="0" applyNumberFormat="1" applyFont="1" applyFill="1" applyBorder="1" applyAlignment="1">
      <alignment horizontal="center" vertical="center" readingOrder="1"/>
    </xf>
    <xf numFmtId="166" fontId="47" fillId="4" borderId="2" xfId="1" applyNumberFormat="1" applyFont="1" applyFill="1" applyBorder="1" applyAlignment="1">
      <alignment horizontal="center" vertical="center"/>
    </xf>
    <xf numFmtId="166" fontId="47" fillId="0" borderId="2" xfId="1" applyNumberFormat="1" applyFont="1" applyFill="1" applyBorder="1" applyAlignment="1">
      <alignment horizontal="center" vertical="center"/>
    </xf>
    <xf numFmtId="166" fontId="66" fillId="3" borderId="4" xfId="1" applyNumberFormat="1" applyFont="1" applyFill="1" applyBorder="1" applyAlignment="1">
      <alignment horizontal="center" vertical="center"/>
    </xf>
    <xf numFmtId="166" fontId="49" fillId="2" borderId="2" xfId="1" applyNumberFormat="1" applyFont="1" applyFill="1" applyBorder="1" applyAlignment="1">
      <alignment horizontal="center" vertical="center"/>
    </xf>
    <xf numFmtId="166" fontId="49" fillId="4" borderId="2" xfId="1" applyNumberFormat="1" applyFont="1" applyFill="1" applyBorder="1" applyAlignment="1">
      <alignment horizontal="center" vertical="center"/>
    </xf>
    <xf numFmtId="166" fontId="49" fillId="4" borderId="2" xfId="1" applyNumberFormat="1" applyFont="1" applyFill="1" applyBorder="1" applyAlignment="1">
      <alignment horizontal="center" vertical="center" readingOrder="1"/>
    </xf>
    <xf numFmtId="166" fontId="49" fillId="2" borderId="2" xfId="1" applyNumberFormat="1" applyFont="1" applyFill="1" applyBorder="1" applyAlignment="1">
      <alignment horizontal="center" vertical="center" readingOrder="1"/>
    </xf>
    <xf numFmtId="166" fontId="49" fillId="4" borderId="3" xfId="1" applyNumberFormat="1" applyFont="1" applyFill="1" applyBorder="1" applyAlignment="1">
      <alignment horizontal="center" vertical="center" readingOrder="1"/>
    </xf>
    <xf numFmtId="166" fontId="49" fillId="4" borderId="46" xfId="1" applyNumberFormat="1" applyFont="1" applyFill="1" applyBorder="1" applyAlignment="1">
      <alignment horizontal="center" vertical="center" readingOrder="1"/>
    </xf>
    <xf numFmtId="166" fontId="49" fillId="2" borderId="1" xfId="1" applyNumberFormat="1" applyFont="1" applyFill="1" applyBorder="1" applyAlignment="1">
      <alignment horizontal="center" vertical="center" readingOrder="1"/>
    </xf>
    <xf numFmtId="166" fontId="49" fillId="4" borderId="1" xfId="1" applyNumberFormat="1" applyFont="1" applyFill="1" applyBorder="1" applyAlignment="1">
      <alignment horizontal="center" vertical="center" readingOrder="1"/>
    </xf>
    <xf numFmtId="0" fontId="28" fillId="2" borderId="0" xfId="7" applyFont="1" applyFill="1" applyBorder="1" applyAlignment="1">
      <alignment horizontal="center" vertical="center"/>
    </xf>
    <xf numFmtId="0" fontId="39" fillId="2" borderId="0" xfId="7" applyFont="1" applyFill="1" applyBorder="1" applyAlignment="1">
      <alignment horizontal="center" vertical="center" wrapText="1"/>
    </xf>
    <xf numFmtId="0" fontId="39" fillId="2" borderId="0" xfId="7" applyFont="1" applyFill="1" applyBorder="1" applyAlignment="1">
      <alignment horizontal="center" vertical="center"/>
    </xf>
    <xf numFmtId="0" fontId="27" fillId="2" borderId="0" xfId="7" applyFont="1" applyFill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2" fontId="25" fillId="4" borderId="1" xfId="0" applyNumberFormat="1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right" vertical="center" readingOrder="1"/>
    </xf>
    <xf numFmtId="0" fontId="28" fillId="2" borderId="14" xfId="0" applyFont="1" applyFill="1" applyBorder="1" applyAlignment="1">
      <alignment horizontal="right" vertical="center" readingOrder="1"/>
    </xf>
    <xf numFmtId="0" fontId="28" fillId="2" borderId="15" xfId="0" applyFont="1" applyFill="1" applyBorder="1" applyAlignment="1">
      <alignment horizontal="right" vertical="center" readingOrder="1"/>
    </xf>
    <xf numFmtId="0" fontId="28" fillId="2" borderId="10" xfId="0" applyFont="1" applyFill="1" applyBorder="1" applyAlignment="1">
      <alignment horizontal="left" vertical="center" readingOrder="1"/>
    </xf>
    <xf numFmtId="0" fontId="28" fillId="2" borderId="11" xfId="0" applyFont="1" applyFill="1" applyBorder="1" applyAlignment="1">
      <alignment horizontal="left" vertical="center" readingOrder="1"/>
    </xf>
    <xf numFmtId="0" fontId="28" fillId="2" borderId="12" xfId="0" applyFont="1" applyFill="1" applyBorder="1" applyAlignment="1">
      <alignment horizontal="left" vertical="center" readingOrder="1"/>
    </xf>
    <xf numFmtId="0" fontId="30" fillId="2" borderId="10" xfId="0" applyFont="1" applyFill="1" applyBorder="1" applyAlignment="1">
      <alignment horizontal="center" vertical="center" readingOrder="1"/>
    </xf>
    <xf numFmtId="0" fontId="30" fillId="2" borderId="11" xfId="0" applyFont="1" applyFill="1" applyBorder="1" applyAlignment="1">
      <alignment horizontal="center" vertical="center" readingOrder="1"/>
    </xf>
    <xf numFmtId="0" fontId="30" fillId="2" borderId="12" xfId="0" applyFont="1" applyFill="1" applyBorder="1" applyAlignment="1">
      <alignment horizontal="center" vertical="center" readingOrder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readingOrder="2"/>
    </xf>
    <xf numFmtId="0" fontId="28" fillId="2" borderId="11" xfId="0" applyFont="1" applyFill="1" applyBorder="1" applyAlignment="1">
      <alignment horizontal="center" vertical="center" readingOrder="1"/>
    </xf>
    <xf numFmtId="0" fontId="64" fillId="0" borderId="0" xfId="0" applyFont="1" applyAlignment="1">
      <alignment horizontal="left" vertical="center"/>
    </xf>
    <xf numFmtId="2" fontId="52" fillId="4" borderId="1" xfId="0" applyNumberFormat="1" applyFont="1" applyFill="1" applyBorder="1" applyAlignment="1">
      <alignment horizontal="center" vertical="center" wrapText="1"/>
    </xf>
    <xf numFmtId="0" fontId="2" fillId="3" borderId="30" xfId="0" quotePrefix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quotePrefix="1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readingOrder="1"/>
    </xf>
    <xf numFmtId="0" fontId="30" fillId="2" borderId="11" xfId="0" applyFont="1" applyFill="1" applyBorder="1" applyAlignment="1">
      <alignment horizontal="center" vertical="center" wrapText="1" readingOrder="2"/>
    </xf>
    <xf numFmtId="0" fontId="1" fillId="3" borderId="18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right" vertical="top" readingOrder="1"/>
    </xf>
    <xf numFmtId="0" fontId="28" fillId="2" borderId="11" xfId="0" applyFont="1" applyFill="1" applyBorder="1" applyAlignment="1">
      <alignment horizontal="right" vertical="top" readingOrder="1"/>
    </xf>
    <xf numFmtId="1" fontId="2" fillId="3" borderId="26" xfId="0" applyNumberFormat="1" applyFont="1" applyFill="1" applyBorder="1" applyAlignment="1">
      <alignment horizontal="center" vertical="center" wrapText="1"/>
    </xf>
    <xf numFmtId="1" fontId="2" fillId="3" borderId="27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left" vertical="top" readingOrder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7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0" fontId="34" fillId="2" borderId="10" xfId="0" applyFont="1" applyFill="1" applyBorder="1" applyAlignment="1">
      <alignment horizontal="center" vertical="center" readingOrder="1"/>
    </xf>
    <xf numFmtId="0" fontId="34" fillId="2" borderId="11" xfId="0" applyFont="1" applyFill="1" applyBorder="1" applyAlignment="1">
      <alignment horizontal="center" vertical="center" readingOrder="1"/>
    </xf>
    <xf numFmtId="0" fontId="34" fillId="2" borderId="12" xfId="0" applyFont="1" applyFill="1" applyBorder="1" applyAlignment="1">
      <alignment horizontal="center" vertical="center" readingOrder="1"/>
    </xf>
    <xf numFmtId="0" fontId="28" fillId="2" borderId="10" xfId="0" applyFont="1" applyFill="1" applyBorder="1" applyAlignment="1">
      <alignment horizontal="right" vertical="center" readingOrder="1"/>
    </xf>
    <xf numFmtId="0" fontId="28" fillId="2" borderId="11" xfId="0" applyFont="1" applyFill="1" applyBorder="1" applyAlignment="1">
      <alignment horizontal="right" vertical="center" readingOrder="1"/>
    </xf>
    <xf numFmtId="0" fontId="28" fillId="2" borderId="12" xfId="0" applyFont="1" applyFill="1" applyBorder="1" applyAlignment="1">
      <alignment horizontal="right" vertical="center" readingOrder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top" wrapText="1"/>
    </xf>
    <xf numFmtId="0" fontId="9" fillId="3" borderId="41" xfId="0" applyFont="1" applyFill="1" applyBorder="1" applyAlignment="1">
      <alignment horizontal="center" vertical="top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left" vertical="center" readingOrder="1"/>
    </xf>
    <xf numFmtId="0" fontId="16" fillId="3" borderId="17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2" fontId="17" fillId="4" borderId="4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 wrapText="1"/>
    </xf>
    <xf numFmtId="0" fontId="28" fillId="2" borderId="3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readingOrder="2"/>
    </xf>
    <xf numFmtId="0" fontId="28" fillId="2" borderId="10" xfId="0" applyFont="1" applyFill="1" applyBorder="1" applyAlignment="1">
      <alignment horizontal="center" vertical="center" readingOrder="1"/>
    </xf>
    <xf numFmtId="0" fontId="28" fillId="2" borderId="12" xfId="0" applyFont="1" applyFill="1" applyBorder="1" applyAlignment="1">
      <alignment horizontal="center" vertical="center" readingOrder="1"/>
    </xf>
    <xf numFmtId="0" fontId="28" fillId="2" borderId="14" xfId="0" applyFont="1" applyFill="1" applyBorder="1" applyAlignment="1">
      <alignment horizontal="left" vertical="center" readingOrder="1"/>
    </xf>
    <xf numFmtId="0" fontId="30" fillId="2" borderId="13" xfId="0" applyFont="1" applyFill="1" applyBorder="1" applyAlignment="1">
      <alignment horizontal="center" vertical="center" readingOrder="1"/>
    </xf>
    <xf numFmtId="2" fontId="17" fillId="4" borderId="6" xfId="0" applyNumberFormat="1" applyFont="1" applyFill="1" applyBorder="1" applyAlignment="1">
      <alignment horizontal="center" vertical="center" wrapText="1"/>
    </xf>
    <xf numFmtId="2" fontId="17" fillId="4" borderId="5" xfId="0" applyNumberFormat="1" applyFont="1" applyFill="1" applyBorder="1" applyAlignment="1">
      <alignment horizontal="center" vertical="center" wrapText="1"/>
    </xf>
    <xf numFmtId="2" fontId="17" fillId="4" borderId="66" xfId="0" applyNumberFormat="1" applyFont="1" applyFill="1" applyBorder="1" applyAlignment="1">
      <alignment horizontal="center" vertical="center" wrapText="1"/>
    </xf>
    <xf numFmtId="0" fontId="16" fillId="3" borderId="56" xfId="0" applyFont="1" applyFill="1" applyBorder="1" applyAlignment="1">
      <alignment horizontal="center" vertical="center"/>
    </xf>
    <xf numFmtId="0" fontId="16" fillId="3" borderId="60" xfId="0" applyFont="1" applyFill="1" applyBorder="1" applyAlignment="1">
      <alignment horizontal="center" vertical="center"/>
    </xf>
    <xf numFmtId="0" fontId="16" fillId="3" borderId="63" xfId="0" applyFont="1" applyFill="1" applyBorder="1" applyAlignment="1">
      <alignment horizontal="center" vertical="center"/>
    </xf>
    <xf numFmtId="0" fontId="9" fillId="3" borderId="58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 readingOrder="1"/>
    </xf>
    <xf numFmtId="0" fontId="9" fillId="3" borderId="59" xfId="0" applyFont="1" applyFill="1" applyBorder="1" applyAlignment="1">
      <alignment horizontal="center" vertical="center" wrapText="1" readingOrder="1"/>
    </xf>
    <xf numFmtId="0" fontId="28" fillId="2" borderId="10" xfId="0" applyFont="1" applyFill="1" applyBorder="1" applyAlignment="1">
      <alignment horizontal="center" vertical="center" wrapText="1" readingOrder="1"/>
    </xf>
    <xf numFmtId="0" fontId="28" fillId="2" borderId="11" xfId="0" applyFont="1" applyFill="1" applyBorder="1" applyAlignment="1">
      <alignment horizontal="center" vertical="center" wrapText="1" readingOrder="1"/>
    </xf>
    <xf numFmtId="0" fontId="28" fillId="2" borderId="12" xfId="0" applyFont="1" applyFill="1" applyBorder="1" applyAlignment="1">
      <alignment horizontal="center" vertical="center" wrapText="1" readingOrder="1"/>
    </xf>
    <xf numFmtId="0" fontId="1" fillId="3" borderId="5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24" xfId="0" applyFont="1" applyFill="1" applyBorder="1" applyAlignment="1">
      <alignment horizontal="center" vertical="top" wrapText="1"/>
    </xf>
  </cellXfs>
  <cellStyles count="9">
    <cellStyle name="Comma 2" xfId="5" xr:uid="{00000000-0005-0000-0000-000000000000}"/>
    <cellStyle name="Hyperlink" xfId="8" builtinId="8"/>
    <cellStyle name="Normal" xfId="0" builtinId="0"/>
    <cellStyle name="Normal 2" xfId="4" xr:uid="{00000000-0005-0000-0000-000003000000}"/>
    <cellStyle name="Normal 3" xfId="3" xr:uid="{00000000-0005-0000-0000-000004000000}"/>
    <cellStyle name="Normal 4" xfId="2" xr:uid="{00000000-0005-0000-0000-000005000000}"/>
    <cellStyle name="Normal 7" xfId="7" xr:uid="{00000000-0005-0000-0000-000006000000}"/>
    <cellStyle name="Percent" xfId="1" builtinId="5"/>
    <cellStyle name="Percent 2" xfId="6" xr:uid="{00000000-0005-0000-0000-000008000000}"/>
  </cellStyles>
  <dxfs count="0"/>
  <tableStyles count="0" defaultTableStyle="TableStyleMedium2" defaultPivotStyle="PivotStyleLight16"/>
  <colors>
    <mruColors>
      <color rgb="FFC8F0EF"/>
      <color rgb="FF04605E"/>
      <color rgb="FF14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13"/>
  <sheetViews>
    <sheetView rightToLeft="1" tabSelected="1" zoomScale="60" zoomScaleNormal="60" workbookViewId="0">
      <selection activeCell="C3" sqref="C3:C5"/>
    </sheetView>
  </sheetViews>
  <sheetFormatPr defaultRowHeight="30" customHeight="1"/>
  <cols>
    <col min="1" max="1" width="9.140625" style="33"/>
    <col min="2" max="2" width="120.28515625" style="33" customWidth="1"/>
    <col min="3" max="3" width="16.85546875" style="33" customWidth="1"/>
    <col min="4" max="4" width="127.85546875" style="33" customWidth="1"/>
    <col min="5" max="256" width="9.140625" style="33"/>
    <col min="257" max="257" width="9.140625" style="33" customWidth="1"/>
    <col min="258" max="258" width="102.42578125" style="33" customWidth="1"/>
    <col min="259" max="259" width="4.85546875" style="33" customWidth="1"/>
    <col min="260" max="260" width="18.7109375" style="33" bestFit="1" customWidth="1"/>
    <col min="261" max="512" width="9.140625" style="33"/>
    <col min="513" max="513" width="9.140625" style="33" customWidth="1"/>
    <col min="514" max="514" width="102.42578125" style="33" customWidth="1"/>
    <col min="515" max="515" width="4.85546875" style="33" customWidth="1"/>
    <col min="516" max="516" width="18.7109375" style="33" bestFit="1" customWidth="1"/>
    <col min="517" max="768" width="9.140625" style="33"/>
    <col min="769" max="769" width="9.140625" style="33" customWidth="1"/>
    <col min="770" max="770" width="102.42578125" style="33" customWidth="1"/>
    <col min="771" max="771" width="4.85546875" style="33" customWidth="1"/>
    <col min="772" max="772" width="18.7109375" style="33" bestFit="1" customWidth="1"/>
    <col min="773" max="1024" width="9.140625" style="33"/>
    <col min="1025" max="1025" width="9.140625" style="33" customWidth="1"/>
    <col min="1026" max="1026" width="102.42578125" style="33" customWidth="1"/>
    <col min="1027" max="1027" width="4.85546875" style="33" customWidth="1"/>
    <col min="1028" max="1028" width="18.7109375" style="33" bestFit="1" customWidth="1"/>
    <col min="1029" max="1280" width="9.140625" style="33"/>
    <col min="1281" max="1281" width="9.140625" style="33" customWidth="1"/>
    <col min="1282" max="1282" width="102.42578125" style="33" customWidth="1"/>
    <col min="1283" max="1283" width="4.85546875" style="33" customWidth="1"/>
    <col min="1284" max="1284" width="18.7109375" style="33" bestFit="1" customWidth="1"/>
    <col min="1285" max="1536" width="9.140625" style="33"/>
    <col min="1537" max="1537" width="9.140625" style="33" customWidth="1"/>
    <col min="1538" max="1538" width="102.42578125" style="33" customWidth="1"/>
    <col min="1539" max="1539" width="4.85546875" style="33" customWidth="1"/>
    <col min="1540" max="1540" width="18.7109375" style="33" bestFit="1" customWidth="1"/>
    <col min="1541" max="1792" width="9.140625" style="33"/>
    <col min="1793" max="1793" width="9.140625" style="33" customWidth="1"/>
    <col min="1794" max="1794" width="102.42578125" style="33" customWidth="1"/>
    <col min="1795" max="1795" width="4.85546875" style="33" customWidth="1"/>
    <col min="1796" max="1796" width="18.7109375" style="33" bestFit="1" customWidth="1"/>
    <col min="1797" max="2048" width="9.140625" style="33"/>
    <col min="2049" max="2049" width="9.140625" style="33" customWidth="1"/>
    <col min="2050" max="2050" width="102.42578125" style="33" customWidth="1"/>
    <col min="2051" max="2051" width="4.85546875" style="33" customWidth="1"/>
    <col min="2052" max="2052" width="18.7109375" style="33" bestFit="1" customWidth="1"/>
    <col min="2053" max="2304" width="9.140625" style="33"/>
    <col min="2305" max="2305" width="9.140625" style="33" customWidth="1"/>
    <col min="2306" max="2306" width="102.42578125" style="33" customWidth="1"/>
    <col min="2307" max="2307" width="4.85546875" style="33" customWidth="1"/>
    <col min="2308" max="2308" width="18.7109375" style="33" bestFit="1" customWidth="1"/>
    <col min="2309" max="2560" width="9.140625" style="33"/>
    <col min="2561" max="2561" width="9.140625" style="33" customWidth="1"/>
    <col min="2562" max="2562" width="102.42578125" style="33" customWidth="1"/>
    <col min="2563" max="2563" width="4.85546875" style="33" customWidth="1"/>
    <col min="2564" max="2564" width="18.7109375" style="33" bestFit="1" customWidth="1"/>
    <col min="2565" max="2816" width="9.140625" style="33"/>
    <col min="2817" max="2817" width="9.140625" style="33" customWidth="1"/>
    <col min="2818" max="2818" width="102.42578125" style="33" customWidth="1"/>
    <col min="2819" max="2819" width="4.85546875" style="33" customWidth="1"/>
    <col min="2820" max="2820" width="18.7109375" style="33" bestFit="1" customWidth="1"/>
    <col min="2821" max="3072" width="9.140625" style="33"/>
    <col min="3073" max="3073" width="9.140625" style="33" customWidth="1"/>
    <col min="3074" max="3074" width="102.42578125" style="33" customWidth="1"/>
    <col min="3075" max="3075" width="4.85546875" style="33" customWidth="1"/>
    <col min="3076" max="3076" width="18.7109375" style="33" bestFit="1" customWidth="1"/>
    <col min="3077" max="3328" width="9.140625" style="33"/>
    <col min="3329" max="3329" width="9.140625" style="33" customWidth="1"/>
    <col min="3330" max="3330" width="102.42578125" style="33" customWidth="1"/>
    <col min="3331" max="3331" width="4.85546875" style="33" customWidth="1"/>
    <col min="3332" max="3332" width="18.7109375" style="33" bestFit="1" customWidth="1"/>
    <col min="3333" max="3584" width="9.140625" style="33"/>
    <col min="3585" max="3585" width="9.140625" style="33" customWidth="1"/>
    <col min="3586" max="3586" width="102.42578125" style="33" customWidth="1"/>
    <col min="3587" max="3587" width="4.85546875" style="33" customWidth="1"/>
    <col min="3588" max="3588" width="18.7109375" style="33" bestFit="1" customWidth="1"/>
    <col min="3589" max="3840" width="9.140625" style="33"/>
    <col min="3841" max="3841" width="9.140625" style="33" customWidth="1"/>
    <col min="3842" max="3842" width="102.42578125" style="33" customWidth="1"/>
    <col min="3843" max="3843" width="4.85546875" style="33" customWidth="1"/>
    <col min="3844" max="3844" width="18.7109375" style="33" bestFit="1" customWidth="1"/>
    <col min="3845" max="4096" width="9.140625" style="33"/>
    <col min="4097" max="4097" width="9.140625" style="33" customWidth="1"/>
    <col min="4098" max="4098" width="102.42578125" style="33" customWidth="1"/>
    <col min="4099" max="4099" width="4.85546875" style="33" customWidth="1"/>
    <col min="4100" max="4100" width="18.7109375" style="33" bestFit="1" customWidth="1"/>
    <col min="4101" max="4352" width="9.140625" style="33"/>
    <col min="4353" max="4353" width="9.140625" style="33" customWidth="1"/>
    <col min="4354" max="4354" width="102.42578125" style="33" customWidth="1"/>
    <col min="4355" max="4355" width="4.85546875" style="33" customWidth="1"/>
    <col min="4356" max="4356" width="18.7109375" style="33" bestFit="1" customWidth="1"/>
    <col min="4357" max="4608" width="9.140625" style="33"/>
    <col min="4609" max="4609" width="9.140625" style="33" customWidth="1"/>
    <col min="4610" max="4610" width="102.42578125" style="33" customWidth="1"/>
    <col min="4611" max="4611" width="4.85546875" style="33" customWidth="1"/>
    <col min="4612" max="4612" width="18.7109375" style="33" bestFit="1" customWidth="1"/>
    <col min="4613" max="4864" width="9.140625" style="33"/>
    <col min="4865" max="4865" width="9.140625" style="33" customWidth="1"/>
    <col min="4866" max="4866" width="102.42578125" style="33" customWidth="1"/>
    <col min="4867" max="4867" width="4.85546875" style="33" customWidth="1"/>
    <col min="4868" max="4868" width="18.7109375" style="33" bestFit="1" customWidth="1"/>
    <col min="4869" max="5120" width="9.140625" style="33"/>
    <col min="5121" max="5121" width="9.140625" style="33" customWidth="1"/>
    <col min="5122" max="5122" width="102.42578125" style="33" customWidth="1"/>
    <col min="5123" max="5123" width="4.85546875" style="33" customWidth="1"/>
    <col min="5124" max="5124" width="18.7109375" style="33" bestFit="1" customWidth="1"/>
    <col min="5125" max="5376" width="9.140625" style="33"/>
    <col min="5377" max="5377" width="9.140625" style="33" customWidth="1"/>
    <col min="5378" max="5378" width="102.42578125" style="33" customWidth="1"/>
    <col min="5379" max="5379" width="4.85546875" style="33" customWidth="1"/>
    <col min="5380" max="5380" width="18.7109375" style="33" bestFit="1" customWidth="1"/>
    <col min="5381" max="5632" width="9.140625" style="33"/>
    <col min="5633" max="5633" width="9.140625" style="33" customWidth="1"/>
    <col min="5634" max="5634" width="102.42578125" style="33" customWidth="1"/>
    <col min="5635" max="5635" width="4.85546875" style="33" customWidth="1"/>
    <col min="5636" max="5636" width="18.7109375" style="33" bestFit="1" customWidth="1"/>
    <col min="5637" max="5888" width="9.140625" style="33"/>
    <col min="5889" max="5889" width="9.140625" style="33" customWidth="1"/>
    <col min="5890" max="5890" width="102.42578125" style="33" customWidth="1"/>
    <col min="5891" max="5891" width="4.85546875" style="33" customWidth="1"/>
    <col min="5892" max="5892" width="18.7109375" style="33" bestFit="1" customWidth="1"/>
    <col min="5893" max="6144" width="9.140625" style="33"/>
    <col min="6145" max="6145" width="9.140625" style="33" customWidth="1"/>
    <col min="6146" max="6146" width="102.42578125" style="33" customWidth="1"/>
    <col min="6147" max="6147" width="4.85546875" style="33" customWidth="1"/>
    <col min="6148" max="6148" width="18.7109375" style="33" bestFit="1" customWidth="1"/>
    <col min="6149" max="6400" width="9.140625" style="33"/>
    <col min="6401" max="6401" width="9.140625" style="33" customWidth="1"/>
    <col min="6402" max="6402" width="102.42578125" style="33" customWidth="1"/>
    <col min="6403" max="6403" width="4.85546875" style="33" customWidth="1"/>
    <col min="6404" max="6404" width="18.7109375" style="33" bestFit="1" customWidth="1"/>
    <col min="6405" max="6656" width="9.140625" style="33"/>
    <col min="6657" max="6657" width="9.140625" style="33" customWidth="1"/>
    <col min="6658" max="6658" width="102.42578125" style="33" customWidth="1"/>
    <col min="6659" max="6659" width="4.85546875" style="33" customWidth="1"/>
    <col min="6660" max="6660" width="18.7109375" style="33" bestFit="1" customWidth="1"/>
    <col min="6661" max="6912" width="9.140625" style="33"/>
    <col min="6913" max="6913" width="9.140625" style="33" customWidth="1"/>
    <col min="6914" max="6914" width="102.42578125" style="33" customWidth="1"/>
    <col min="6915" max="6915" width="4.85546875" style="33" customWidth="1"/>
    <col min="6916" max="6916" width="18.7109375" style="33" bestFit="1" customWidth="1"/>
    <col min="6917" max="7168" width="9.140625" style="33"/>
    <col min="7169" max="7169" width="9.140625" style="33" customWidth="1"/>
    <col min="7170" max="7170" width="102.42578125" style="33" customWidth="1"/>
    <col min="7171" max="7171" width="4.85546875" style="33" customWidth="1"/>
    <col min="7172" max="7172" width="18.7109375" style="33" bestFit="1" customWidth="1"/>
    <col min="7173" max="7424" width="9.140625" style="33"/>
    <col min="7425" max="7425" width="9.140625" style="33" customWidth="1"/>
    <col min="7426" max="7426" width="102.42578125" style="33" customWidth="1"/>
    <col min="7427" max="7427" width="4.85546875" style="33" customWidth="1"/>
    <col min="7428" max="7428" width="18.7109375" style="33" bestFit="1" customWidth="1"/>
    <col min="7429" max="7680" width="9.140625" style="33"/>
    <col min="7681" max="7681" width="9.140625" style="33" customWidth="1"/>
    <col min="7682" max="7682" width="102.42578125" style="33" customWidth="1"/>
    <col min="7683" max="7683" width="4.85546875" style="33" customWidth="1"/>
    <col min="7684" max="7684" width="18.7109375" style="33" bestFit="1" customWidth="1"/>
    <col min="7685" max="7936" width="9.140625" style="33"/>
    <col min="7937" max="7937" width="9.140625" style="33" customWidth="1"/>
    <col min="7938" max="7938" width="102.42578125" style="33" customWidth="1"/>
    <col min="7939" max="7939" width="4.85546875" style="33" customWidth="1"/>
    <col min="7940" max="7940" width="18.7109375" style="33" bestFit="1" customWidth="1"/>
    <col min="7941" max="8192" width="9.140625" style="33"/>
    <col min="8193" max="8193" width="9.140625" style="33" customWidth="1"/>
    <col min="8194" max="8194" width="102.42578125" style="33" customWidth="1"/>
    <col min="8195" max="8195" width="4.85546875" style="33" customWidth="1"/>
    <col min="8196" max="8196" width="18.7109375" style="33" bestFit="1" customWidth="1"/>
    <col min="8197" max="8448" width="9.140625" style="33"/>
    <col min="8449" max="8449" width="9.140625" style="33" customWidth="1"/>
    <col min="8450" max="8450" width="102.42578125" style="33" customWidth="1"/>
    <col min="8451" max="8451" width="4.85546875" style="33" customWidth="1"/>
    <col min="8452" max="8452" width="18.7109375" style="33" bestFit="1" customWidth="1"/>
    <col min="8453" max="8704" width="9.140625" style="33"/>
    <col min="8705" max="8705" width="9.140625" style="33" customWidth="1"/>
    <col min="8706" max="8706" width="102.42578125" style="33" customWidth="1"/>
    <col min="8707" max="8707" width="4.85546875" style="33" customWidth="1"/>
    <col min="8708" max="8708" width="18.7109375" style="33" bestFit="1" customWidth="1"/>
    <col min="8709" max="8960" width="9.140625" style="33"/>
    <col min="8961" max="8961" width="9.140625" style="33" customWidth="1"/>
    <col min="8962" max="8962" width="102.42578125" style="33" customWidth="1"/>
    <col min="8963" max="8963" width="4.85546875" style="33" customWidth="1"/>
    <col min="8964" max="8964" width="18.7109375" style="33" bestFit="1" customWidth="1"/>
    <col min="8965" max="9216" width="9.140625" style="33"/>
    <col min="9217" max="9217" width="9.140625" style="33" customWidth="1"/>
    <col min="9218" max="9218" width="102.42578125" style="33" customWidth="1"/>
    <col min="9219" max="9219" width="4.85546875" style="33" customWidth="1"/>
    <col min="9220" max="9220" width="18.7109375" style="33" bestFit="1" customWidth="1"/>
    <col min="9221" max="9472" width="9.140625" style="33"/>
    <col min="9473" max="9473" width="9.140625" style="33" customWidth="1"/>
    <col min="9474" max="9474" width="102.42578125" style="33" customWidth="1"/>
    <col min="9475" max="9475" width="4.85546875" style="33" customWidth="1"/>
    <col min="9476" max="9476" width="18.7109375" style="33" bestFit="1" customWidth="1"/>
    <col min="9477" max="9728" width="9.140625" style="33"/>
    <col min="9729" max="9729" width="9.140625" style="33" customWidth="1"/>
    <col min="9730" max="9730" width="102.42578125" style="33" customWidth="1"/>
    <col min="9731" max="9731" width="4.85546875" style="33" customWidth="1"/>
    <col min="9732" max="9732" width="18.7109375" style="33" bestFit="1" customWidth="1"/>
    <col min="9733" max="9984" width="9.140625" style="33"/>
    <col min="9985" max="9985" width="9.140625" style="33" customWidth="1"/>
    <col min="9986" max="9986" width="102.42578125" style="33" customWidth="1"/>
    <col min="9987" max="9987" width="4.85546875" style="33" customWidth="1"/>
    <col min="9988" max="9988" width="18.7109375" style="33" bestFit="1" customWidth="1"/>
    <col min="9989" max="10240" width="9.140625" style="33"/>
    <col min="10241" max="10241" width="9.140625" style="33" customWidth="1"/>
    <col min="10242" max="10242" width="102.42578125" style="33" customWidth="1"/>
    <col min="10243" max="10243" width="4.85546875" style="33" customWidth="1"/>
    <col min="10244" max="10244" width="18.7109375" style="33" bestFit="1" customWidth="1"/>
    <col min="10245" max="10496" width="9.140625" style="33"/>
    <col min="10497" max="10497" width="9.140625" style="33" customWidth="1"/>
    <col min="10498" max="10498" width="102.42578125" style="33" customWidth="1"/>
    <col min="10499" max="10499" width="4.85546875" style="33" customWidth="1"/>
    <col min="10500" max="10500" width="18.7109375" style="33" bestFit="1" customWidth="1"/>
    <col min="10501" max="10752" width="9.140625" style="33"/>
    <col min="10753" max="10753" width="9.140625" style="33" customWidth="1"/>
    <col min="10754" max="10754" width="102.42578125" style="33" customWidth="1"/>
    <col min="10755" max="10755" width="4.85546875" style="33" customWidth="1"/>
    <col min="10756" max="10756" width="18.7109375" style="33" bestFit="1" customWidth="1"/>
    <col min="10757" max="11008" width="9.140625" style="33"/>
    <col min="11009" max="11009" width="9.140625" style="33" customWidth="1"/>
    <col min="11010" max="11010" width="102.42578125" style="33" customWidth="1"/>
    <col min="11011" max="11011" width="4.85546875" style="33" customWidth="1"/>
    <col min="11012" max="11012" width="18.7109375" style="33" bestFit="1" customWidth="1"/>
    <col min="11013" max="11264" width="9.140625" style="33"/>
    <col min="11265" max="11265" width="9.140625" style="33" customWidth="1"/>
    <col min="11266" max="11266" width="102.42578125" style="33" customWidth="1"/>
    <col min="11267" max="11267" width="4.85546875" style="33" customWidth="1"/>
    <col min="11268" max="11268" width="18.7109375" style="33" bestFit="1" customWidth="1"/>
    <col min="11269" max="11520" width="9.140625" style="33"/>
    <col min="11521" max="11521" width="9.140625" style="33" customWidth="1"/>
    <col min="11522" max="11522" width="102.42578125" style="33" customWidth="1"/>
    <col min="11523" max="11523" width="4.85546875" style="33" customWidth="1"/>
    <col min="11524" max="11524" width="18.7109375" style="33" bestFit="1" customWidth="1"/>
    <col min="11525" max="11776" width="9.140625" style="33"/>
    <col min="11777" max="11777" width="9.140625" style="33" customWidth="1"/>
    <col min="11778" max="11778" width="102.42578125" style="33" customWidth="1"/>
    <col min="11779" max="11779" width="4.85546875" style="33" customWidth="1"/>
    <col min="11780" max="11780" width="18.7109375" style="33" bestFit="1" customWidth="1"/>
    <col min="11781" max="12032" width="9.140625" style="33"/>
    <col min="12033" max="12033" width="9.140625" style="33" customWidth="1"/>
    <col min="12034" max="12034" width="102.42578125" style="33" customWidth="1"/>
    <col min="12035" max="12035" width="4.85546875" style="33" customWidth="1"/>
    <col min="12036" max="12036" width="18.7109375" style="33" bestFit="1" customWidth="1"/>
    <col min="12037" max="12288" width="9.140625" style="33"/>
    <col min="12289" max="12289" width="9.140625" style="33" customWidth="1"/>
    <col min="12290" max="12290" width="102.42578125" style="33" customWidth="1"/>
    <col min="12291" max="12291" width="4.85546875" style="33" customWidth="1"/>
    <col min="12292" max="12292" width="18.7109375" style="33" bestFit="1" customWidth="1"/>
    <col min="12293" max="12544" width="9.140625" style="33"/>
    <col min="12545" max="12545" width="9.140625" style="33" customWidth="1"/>
    <col min="12546" max="12546" width="102.42578125" style="33" customWidth="1"/>
    <col min="12547" max="12547" width="4.85546875" style="33" customWidth="1"/>
    <col min="12548" max="12548" width="18.7109375" style="33" bestFit="1" customWidth="1"/>
    <col min="12549" max="12800" width="9.140625" style="33"/>
    <col min="12801" max="12801" width="9.140625" style="33" customWidth="1"/>
    <col min="12802" max="12802" width="102.42578125" style="33" customWidth="1"/>
    <col min="12803" max="12803" width="4.85546875" style="33" customWidth="1"/>
    <col min="12804" max="12804" width="18.7109375" style="33" bestFit="1" customWidth="1"/>
    <col min="12805" max="13056" width="9.140625" style="33"/>
    <col min="13057" max="13057" width="9.140625" style="33" customWidth="1"/>
    <col min="13058" max="13058" width="102.42578125" style="33" customWidth="1"/>
    <col min="13059" max="13059" width="4.85546875" style="33" customWidth="1"/>
    <col min="13060" max="13060" width="18.7109375" style="33" bestFit="1" customWidth="1"/>
    <col min="13061" max="13312" width="9.140625" style="33"/>
    <col min="13313" max="13313" width="9.140625" style="33" customWidth="1"/>
    <col min="13314" max="13314" width="102.42578125" style="33" customWidth="1"/>
    <col min="13315" max="13315" width="4.85546875" style="33" customWidth="1"/>
    <col min="13316" max="13316" width="18.7109375" style="33" bestFit="1" customWidth="1"/>
    <col min="13317" max="13568" width="9.140625" style="33"/>
    <col min="13569" max="13569" width="9.140625" style="33" customWidth="1"/>
    <col min="13570" max="13570" width="102.42578125" style="33" customWidth="1"/>
    <col min="13571" max="13571" width="4.85546875" style="33" customWidth="1"/>
    <col min="13572" max="13572" width="18.7109375" style="33" bestFit="1" customWidth="1"/>
    <col min="13573" max="13824" width="9.140625" style="33"/>
    <col min="13825" max="13825" width="9.140625" style="33" customWidth="1"/>
    <col min="13826" max="13826" width="102.42578125" style="33" customWidth="1"/>
    <col min="13827" max="13827" width="4.85546875" style="33" customWidth="1"/>
    <col min="13828" max="13828" width="18.7109375" style="33" bestFit="1" customWidth="1"/>
    <col min="13829" max="14080" width="9.140625" style="33"/>
    <col min="14081" max="14081" width="9.140625" style="33" customWidth="1"/>
    <col min="14082" max="14082" width="102.42578125" style="33" customWidth="1"/>
    <col min="14083" max="14083" width="4.85546875" style="33" customWidth="1"/>
    <col min="14084" max="14084" width="18.7109375" style="33" bestFit="1" customWidth="1"/>
    <col min="14085" max="14336" width="9.140625" style="33"/>
    <col min="14337" max="14337" width="9.140625" style="33" customWidth="1"/>
    <col min="14338" max="14338" width="102.42578125" style="33" customWidth="1"/>
    <col min="14339" max="14339" width="4.85546875" style="33" customWidth="1"/>
    <col min="14340" max="14340" width="18.7109375" style="33" bestFit="1" customWidth="1"/>
    <col min="14341" max="14592" width="9.140625" style="33"/>
    <col min="14593" max="14593" width="9.140625" style="33" customWidth="1"/>
    <col min="14594" max="14594" width="102.42578125" style="33" customWidth="1"/>
    <col min="14595" max="14595" width="4.85546875" style="33" customWidth="1"/>
    <col min="14596" max="14596" width="18.7109375" style="33" bestFit="1" customWidth="1"/>
    <col min="14597" max="14848" width="9.140625" style="33"/>
    <col min="14849" max="14849" width="9.140625" style="33" customWidth="1"/>
    <col min="14850" max="14850" width="102.42578125" style="33" customWidth="1"/>
    <col min="14851" max="14851" width="4.85546875" style="33" customWidth="1"/>
    <col min="14852" max="14852" width="18.7109375" style="33" bestFit="1" customWidth="1"/>
    <col min="14853" max="15104" width="9.140625" style="33"/>
    <col min="15105" max="15105" width="9.140625" style="33" customWidth="1"/>
    <col min="15106" max="15106" width="102.42578125" style="33" customWidth="1"/>
    <col min="15107" max="15107" width="4.85546875" style="33" customWidth="1"/>
    <col min="15108" max="15108" width="18.7109375" style="33" bestFit="1" customWidth="1"/>
    <col min="15109" max="15360" width="9.140625" style="33"/>
    <col min="15361" max="15361" width="9.140625" style="33" customWidth="1"/>
    <col min="15362" max="15362" width="102.42578125" style="33" customWidth="1"/>
    <col min="15363" max="15363" width="4.85546875" style="33" customWidth="1"/>
    <col min="15364" max="15364" width="18.7109375" style="33" bestFit="1" customWidth="1"/>
    <col min="15365" max="15616" width="9.140625" style="33"/>
    <col min="15617" max="15617" width="9.140625" style="33" customWidth="1"/>
    <col min="15618" max="15618" width="102.42578125" style="33" customWidth="1"/>
    <col min="15619" max="15619" width="4.85546875" style="33" customWidth="1"/>
    <col min="15620" max="15620" width="18.7109375" style="33" bestFit="1" customWidth="1"/>
    <col min="15621" max="15872" width="9.140625" style="33"/>
    <col min="15873" max="15873" width="9.140625" style="33" customWidth="1"/>
    <col min="15874" max="15874" width="102.42578125" style="33" customWidth="1"/>
    <col min="15875" max="15875" width="4.85546875" style="33" customWidth="1"/>
    <col min="15876" max="15876" width="18.7109375" style="33" bestFit="1" customWidth="1"/>
    <col min="15877" max="16128" width="9.140625" style="33"/>
    <col min="16129" max="16129" width="9.140625" style="33" customWidth="1"/>
    <col min="16130" max="16130" width="102.42578125" style="33" customWidth="1"/>
    <col min="16131" max="16131" width="4.85546875" style="33" customWidth="1"/>
    <col min="16132" max="16132" width="18.7109375" style="33" bestFit="1" customWidth="1"/>
    <col min="16133" max="16384" width="9.140625" style="33"/>
  </cols>
  <sheetData>
    <row r="3" spans="2:4" ht="23.25">
      <c r="B3" s="398" t="s">
        <v>156</v>
      </c>
      <c r="C3" s="399" t="s">
        <v>155</v>
      </c>
      <c r="D3" s="401" t="s">
        <v>166</v>
      </c>
    </row>
    <row r="4" spans="2:4" ht="23.25">
      <c r="B4" s="398"/>
      <c r="C4" s="400"/>
      <c r="D4" s="401"/>
    </row>
    <row r="5" spans="2:4" ht="23.25">
      <c r="B5" s="398"/>
      <c r="C5" s="400"/>
      <c r="D5" s="401"/>
    </row>
    <row r="6" spans="2:4" ht="45.75" customHeight="1">
      <c r="B6" s="35" t="s">
        <v>154</v>
      </c>
      <c r="C6" s="36"/>
      <c r="D6" s="35" t="s">
        <v>153</v>
      </c>
    </row>
    <row r="7" spans="2:4" ht="36" customHeight="1">
      <c r="B7" s="34" t="s">
        <v>165</v>
      </c>
      <c r="C7" s="46" t="s">
        <v>157</v>
      </c>
      <c r="D7" s="34" t="s">
        <v>152</v>
      </c>
    </row>
    <row r="8" spans="2:4" ht="36" customHeight="1">
      <c r="B8" s="34" t="s">
        <v>165</v>
      </c>
      <c r="C8" s="46" t="s">
        <v>158</v>
      </c>
      <c r="D8" s="34" t="s">
        <v>152</v>
      </c>
    </row>
    <row r="9" spans="2:4" ht="36" customHeight="1">
      <c r="B9" s="34" t="s">
        <v>164</v>
      </c>
      <c r="C9" s="46" t="s">
        <v>159</v>
      </c>
      <c r="D9" s="34" t="s">
        <v>184</v>
      </c>
    </row>
    <row r="10" spans="2:4" ht="36" customHeight="1">
      <c r="B10" s="34" t="s">
        <v>164</v>
      </c>
      <c r="C10" s="46" t="s">
        <v>160</v>
      </c>
      <c r="D10" s="34" t="s">
        <v>184</v>
      </c>
    </row>
    <row r="11" spans="2:4" ht="36" customHeight="1">
      <c r="B11" s="34" t="s">
        <v>164</v>
      </c>
      <c r="C11" s="46" t="s">
        <v>161</v>
      </c>
      <c r="D11" s="34" t="s">
        <v>184</v>
      </c>
    </row>
    <row r="12" spans="2:4" ht="36" customHeight="1">
      <c r="B12" s="34" t="s">
        <v>162</v>
      </c>
      <c r="C12" s="46">
        <v>41</v>
      </c>
      <c r="D12" s="34" t="s">
        <v>151</v>
      </c>
    </row>
    <row r="13" spans="2:4" ht="36" customHeight="1">
      <c r="B13" s="34" t="s">
        <v>163</v>
      </c>
      <c r="C13" s="46">
        <v>42</v>
      </c>
      <c r="D13" s="34" t="s">
        <v>150</v>
      </c>
    </row>
  </sheetData>
  <mergeCells count="3">
    <mergeCell ref="B3:B5"/>
    <mergeCell ref="C3:C5"/>
    <mergeCell ref="D3:D5"/>
  </mergeCells>
  <hyperlinks>
    <hyperlink ref="C7" location="'39a'!A1" display="39a" xr:uid="{00000000-0004-0000-0000-000000000000}"/>
    <hyperlink ref="C8" location="'39b'!A1" display="39b" xr:uid="{00000000-0004-0000-0000-000001000000}"/>
    <hyperlink ref="C9" location="'40a'!A1" display="40a" xr:uid="{00000000-0004-0000-0000-000002000000}"/>
    <hyperlink ref="C10" location="'40b'!A1" display="40b" xr:uid="{00000000-0004-0000-0000-000003000000}"/>
    <hyperlink ref="C11" location="'40c'!A1" display="40c" xr:uid="{00000000-0004-0000-0000-000004000000}"/>
    <hyperlink ref="C12" location="'41'!A1" display="'41'!A1" xr:uid="{00000000-0004-0000-0000-000005000000}"/>
    <hyperlink ref="C13" location="'42'!A1" display="'42'!A1" xr:uid="{00000000-0004-0000-0000-000006000000}"/>
  </hyperlinks>
  <printOptions horizontalCentered="1" verticalCentered="1"/>
  <pageMargins left="0.118110236220472" right="0.118110236220472" top="0.15748031496063" bottom="0.15748031496063" header="0.31496062992126" footer="0.31496062992126"/>
  <pageSetup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1"/>
  <sheetViews>
    <sheetView rightToLeft="1" topLeftCell="A7" zoomScale="36" zoomScaleNormal="40" workbookViewId="0">
      <selection activeCell="E2" sqref="E2:P2"/>
    </sheetView>
  </sheetViews>
  <sheetFormatPr defaultColWidth="8.85546875" defaultRowHeight="15.75"/>
  <cols>
    <col min="1" max="1" width="10.7109375" customWidth="1"/>
    <col min="2" max="2" width="30.7109375" style="8" customWidth="1"/>
    <col min="3" max="9" width="25.7109375" style="8" customWidth="1"/>
    <col min="10" max="10" width="25.28515625" style="8" customWidth="1"/>
    <col min="11" max="11" width="36.140625" style="8" customWidth="1"/>
    <col min="12" max="12" width="30.85546875" style="8" customWidth="1"/>
    <col min="13" max="19" width="25.7109375" style="8" customWidth="1"/>
    <col min="20" max="23" width="12.28515625" customWidth="1"/>
    <col min="24" max="24" width="13.85546875" customWidth="1"/>
    <col min="25" max="25" width="12.85546875" customWidth="1"/>
    <col min="26" max="26" width="13.42578125" customWidth="1"/>
    <col min="27" max="27" width="13.140625" customWidth="1"/>
    <col min="28" max="28" width="12.28515625" bestFit="1" customWidth="1"/>
    <col min="29" max="31" width="13.28515625" customWidth="1"/>
    <col min="32" max="32" width="35.7109375" customWidth="1"/>
    <col min="33" max="33" width="22.85546875" customWidth="1"/>
  </cols>
  <sheetData>
    <row r="1" spans="2:20" ht="18" customHeight="1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2:20" s="66" customFormat="1" ht="39.950000000000003" customHeight="1">
      <c r="B2" s="407" t="s">
        <v>167</v>
      </c>
      <c r="C2" s="408"/>
      <c r="D2" s="409"/>
      <c r="E2" s="413" t="s">
        <v>142</v>
      </c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5"/>
      <c r="Q2" s="410" t="s">
        <v>146</v>
      </c>
      <c r="R2" s="411"/>
      <c r="S2" s="412"/>
    </row>
    <row r="3" spans="2:20" s="66" customFormat="1" ht="39.950000000000003" customHeight="1">
      <c r="B3" s="51"/>
      <c r="C3" s="52"/>
      <c r="D3" s="418" t="s">
        <v>274</v>
      </c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53"/>
      <c r="S3" s="54"/>
    </row>
    <row r="4" spans="2:20" s="66" customFormat="1" ht="39.950000000000003" customHeight="1">
      <c r="B4" s="51"/>
      <c r="C4" s="52"/>
      <c r="D4" s="419" t="s">
        <v>275</v>
      </c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53"/>
      <c r="S4" s="67"/>
    </row>
    <row r="5" spans="2:20" ht="9.9499999999999993" customHeight="1">
      <c r="B5" s="65"/>
      <c r="C5" s="6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  <c r="S5" s="72"/>
    </row>
    <row r="6" spans="2:20" s="152" customFormat="1" ht="100.15" customHeight="1">
      <c r="B6" s="404"/>
      <c r="C6" s="416" t="s">
        <v>181</v>
      </c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 t="s">
        <v>149</v>
      </c>
      <c r="O6" s="416"/>
      <c r="P6" s="416"/>
      <c r="Q6" s="416"/>
      <c r="R6" s="416"/>
      <c r="S6" s="417"/>
    </row>
    <row r="7" spans="2:20" ht="199.9" customHeight="1">
      <c r="B7" s="405"/>
      <c r="C7" s="64" t="s">
        <v>30</v>
      </c>
      <c r="D7" s="142" t="s">
        <v>29</v>
      </c>
      <c r="E7" s="142" t="s">
        <v>28</v>
      </c>
      <c r="F7" s="142" t="s">
        <v>27</v>
      </c>
      <c r="G7" s="142" t="s">
        <v>26</v>
      </c>
      <c r="H7" s="142" t="s">
        <v>25</v>
      </c>
      <c r="I7" s="142" t="s">
        <v>24</v>
      </c>
      <c r="J7" s="142" t="s">
        <v>23</v>
      </c>
      <c r="K7" s="142" t="s">
        <v>22</v>
      </c>
      <c r="L7" s="142" t="s">
        <v>21</v>
      </c>
      <c r="M7" s="142" t="s">
        <v>20</v>
      </c>
      <c r="N7" s="284" t="s">
        <v>19</v>
      </c>
      <c r="O7" s="142" t="s">
        <v>17</v>
      </c>
      <c r="P7" s="142" t="s">
        <v>16</v>
      </c>
      <c r="Q7" s="284" t="s">
        <v>18</v>
      </c>
      <c r="R7" s="142" t="s">
        <v>17</v>
      </c>
      <c r="S7" s="157" t="s">
        <v>16</v>
      </c>
    </row>
    <row r="8" spans="2:20" ht="49.9" customHeight="1">
      <c r="B8" s="405"/>
      <c r="C8" s="97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286"/>
      <c r="O8" s="153"/>
      <c r="P8" s="153"/>
      <c r="Q8" s="286"/>
      <c r="R8" s="153"/>
      <c r="S8" s="154"/>
    </row>
    <row r="9" spans="2:20" ht="199.9" customHeight="1">
      <c r="B9" s="406"/>
      <c r="C9" s="155" t="s">
        <v>15</v>
      </c>
      <c r="D9" s="143" t="s">
        <v>14</v>
      </c>
      <c r="E9" s="143" t="s">
        <v>13</v>
      </c>
      <c r="F9" s="143" t="s">
        <v>12</v>
      </c>
      <c r="G9" s="143" t="s">
        <v>11</v>
      </c>
      <c r="H9" s="143" t="s">
        <v>10</v>
      </c>
      <c r="I9" s="143" t="s">
        <v>9</v>
      </c>
      <c r="J9" s="143" t="s">
        <v>8</v>
      </c>
      <c r="K9" s="143" t="s">
        <v>7</v>
      </c>
      <c r="L9" s="143" t="s">
        <v>6</v>
      </c>
      <c r="M9" s="143" t="s">
        <v>5</v>
      </c>
      <c r="N9" s="144" t="s">
        <v>4</v>
      </c>
      <c r="O9" s="143" t="s">
        <v>2</v>
      </c>
      <c r="P9" s="143" t="s">
        <v>1</v>
      </c>
      <c r="Q9" s="144" t="s">
        <v>3</v>
      </c>
      <c r="R9" s="143" t="s">
        <v>2</v>
      </c>
      <c r="S9" s="156" t="s">
        <v>1</v>
      </c>
    </row>
    <row r="10" spans="2:20" s="68" customFormat="1" ht="79.5" customHeight="1">
      <c r="B10" s="90" t="s">
        <v>0</v>
      </c>
      <c r="C10" s="403"/>
      <c r="D10" s="403"/>
      <c r="E10" s="403"/>
      <c r="F10" s="403"/>
      <c r="G10" s="403"/>
      <c r="H10" s="403"/>
      <c r="I10" s="403"/>
      <c r="J10" s="403"/>
      <c r="K10" s="403"/>
      <c r="L10" s="403"/>
      <c r="M10" s="403"/>
      <c r="N10" s="403"/>
      <c r="O10" s="403"/>
      <c r="P10" s="403"/>
      <c r="Q10" s="403"/>
      <c r="R10" s="403"/>
      <c r="S10" s="403"/>
    </row>
    <row r="11" spans="2:20" s="220" customFormat="1" ht="39.950000000000003" hidden="1" customHeight="1">
      <c r="B11" s="91">
        <v>2016</v>
      </c>
      <c r="C11" s="92">
        <f>SUM(D11:M11)</f>
        <v>740</v>
      </c>
      <c r="D11" s="93">
        <v>453</v>
      </c>
      <c r="E11" s="93">
        <v>112</v>
      </c>
      <c r="F11" s="93">
        <v>36</v>
      </c>
      <c r="G11" s="93">
        <v>41</v>
      </c>
      <c r="H11" s="93">
        <v>1</v>
      </c>
      <c r="I11" s="93">
        <v>10</v>
      </c>
      <c r="J11" s="93">
        <v>27</v>
      </c>
      <c r="K11" s="93">
        <v>13</v>
      </c>
      <c r="L11" s="93">
        <v>13</v>
      </c>
      <c r="M11" s="93">
        <v>34</v>
      </c>
      <c r="N11" s="93">
        <v>645</v>
      </c>
      <c r="O11" s="93">
        <v>621</v>
      </c>
      <c r="P11" s="93">
        <v>24</v>
      </c>
      <c r="Q11" s="93">
        <v>635</v>
      </c>
      <c r="R11" s="93">
        <v>618</v>
      </c>
      <c r="S11" s="93">
        <v>17</v>
      </c>
    </row>
    <row r="12" spans="2:20" s="221" customFormat="1" ht="39.950000000000003" hidden="1" customHeight="1">
      <c r="B12" s="94">
        <v>2017</v>
      </c>
      <c r="C12" s="95">
        <f>SUM(D12:M12)</f>
        <v>761</v>
      </c>
      <c r="D12" s="96">
        <v>454</v>
      </c>
      <c r="E12" s="96">
        <v>120</v>
      </c>
      <c r="F12" s="96">
        <v>39</v>
      </c>
      <c r="G12" s="96">
        <v>47</v>
      </c>
      <c r="H12" s="96">
        <v>1</v>
      </c>
      <c r="I12" s="96">
        <v>10</v>
      </c>
      <c r="J12" s="96">
        <v>33</v>
      </c>
      <c r="K12" s="96">
        <v>12</v>
      </c>
      <c r="L12" s="96">
        <v>12</v>
      </c>
      <c r="M12" s="96">
        <v>33</v>
      </c>
      <c r="N12" s="96">
        <v>757</v>
      </c>
      <c r="O12" s="96">
        <v>724</v>
      </c>
      <c r="P12" s="96">
        <v>33</v>
      </c>
      <c r="Q12" s="96">
        <v>715</v>
      </c>
      <c r="R12" s="96">
        <v>689</v>
      </c>
      <c r="S12" s="96">
        <v>26</v>
      </c>
    </row>
    <row r="13" spans="2:20" s="220" customFormat="1" ht="39.950000000000003" hidden="1" customHeight="1">
      <c r="B13" s="91">
        <v>2018</v>
      </c>
      <c r="C13" s="92">
        <v>794</v>
      </c>
      <c r="D13" s="93">
        <v>460</v>
      </c>
      <c r="E13" s="93">
        <v>135</v>
      </c>
      <c r="F13" s="93">
        <v>35</v>
      </c>
      <c r="G13" s="93">
        <v>55</v>
      </c>
      <c r="H13" s="93">
        <v>1</v>
      </c>
      <c r="I13" s="93">
        <v>12</v>
      </c>
      <c r="J13" s="93">
        <v>30</v>
      </c>
      <c r="K13" s="93">
        <v>12</v>
      </c>
      <c r="L13" s="93">
        <v>14</v>
      </c>
      <c r="M13" s="93">
        <v>40</v>
      </c>
      <c r="N13" s="93">
        <v>800</v>
      </c>
      <c r="O13" s="93">
        <v>769</v>
      </c>
      <c r="P13" s="93">
        <v>31</v>
      </c>
      <c r="Q13" s="93">
        <v>795</v>
      </c>
      <c r="R13" s="93">
        <v>765</v>
      </c>
      <c r="S13" s="93">
        <v>30</v>
      </c>
    </row>
    <row r="14" spans="2:20" s="221" customFormat="1" ht="39.950000000000003" hidden="1" customHeight="1">
      <c r="B14" s="94">
        <v>2019</v>
      </c>
      <c r="C14" s="95">
        <v>838</v>
      </c>
      <c r="D14" s="96">
        <v>487</v>
      </c>
      <c r="E14" s="96">
        <v>140</v>
      </c>
      <c r="F14" s="96">
        <v>35</v>
      </c>
      <c r="G14" s="96">
        <v>62</v>
      </c>
      <c r="H14" s="96">
        <v>1</v>
      </c>
      <c r="I14" s="96">
        <v>14</v>
      </c>
      <c r="J14" s="96">
        <v>32</v>
      </c>
      <c r="K14" s="96">
        <v>12</v>
      </c>
      <c r="L14" s="96">
        <v>13</v>
      </c>
      <c r="M14" s="96">
        <v>42</v>
      </c>
      <c r="N14" s="96">
        <v>1030</v>
      </c>
      <c r="O14" s="96">
        <v>1009</v>
      </c>
      <c r="P14" s="96">
        <v>21</v>
      </c>
      <c r="Q14" s="96">
        <v>968</v>
      </c>
      <c r="R14" s="96">
        <v>947</v>
      </c>
      <c r="S14" s="96">
        <v>21</v>
      </c>
    </row>
    <row r="15" spans="2:20" s="220" customFormat="1" ht="39.950000000000003" hidden="1" customHeight="1">
      <c r="B15" s="91">
        <v>2020</v>
      </c>
      <c r="C15" s="92">
        <v>856</v>
      </c>
      <c r="D15" s="93">
        <v>488</v>
      </c>
      <c r="E15" s="93">
        <v>141</v>
      </c>
      <c r="F15" s="93">
        <v>37</v>
      </c>
      <c r="G15" s="93">
        <v>70</v>
      </c>
      <c r="H15" s="93">
        <v>1</v>
      </c>
      <c r="I15" s="93">
        <v>15</v>
      </c>
      <c r="J15" s="93">
        <v>32</v>
      </c>
      <c r="K15" s="93">
        <v>12</v>
      </c>
      <c r="L15" s="93">
        <v>12</v>
      </c>
      <c r="M15" s="93">
        <v>48</v>
      </c>
      <c r="N15" s="92">
        <v>675</v>
      </c>
      <c r="O15" s="93">
        <v>655</v>
      </c>
      <c r="P15" s="93">
        <v>20</v>
      </c>
      <c r="Q15" s="92">
        <v>615</v>
      </c>
      <c r="R15" s="93">
        <v>602</v>
      </c>
      <c r="S15" s="93">
        <v>13</v>
      </c>
      <c r="T15" s="288"/>
    </row>
    <row r="16" spans="2:20" s="221" customFormat="1" ht="39.950000000000003" customHeight="1">
      <c r="B16" s="94">
        <v>2021</v>
      </c>
      <c r="C16" s="95">
        <v>848</v>
      </c>
      <c r="D16" s="96">
        <v>450</v>
      </c>
      <c r="E16" s="96">
        <v>150</v>
      </c>
      <c r="F16" s="96">
        <v>39</v>
      </c>
      <c r="G16" s="96">
        <v>82</v>
      </c>
      <c r="H16" s="96">
        <v>1</v>
      </c>
      <c r="I16" s="96">
        <v>18</v>
      </c>
      <c r="J16" s="96">
        <v>37</v>
      </c>
      <c r="K16" s="96">
        <v>11</v>
      </c>
      <c r="L16" s="96">
        <v>10</v>
      </c>
      <c r="M16" s="96">
        <v>50</v>
      </c>
      <c r="N16" s="95">
        <v>1060</v>
      </c>
      <c r="O16" s="96">
        <v>1037</v>
      </c>
      <c r="P16" s="96">
        <v>23</v>
      </c>
      <c r="Q16" s="95">
        <v>490</v>
      </c>
      <c r="R16" s="96">
        <v>478</v>
      </c>
      <c r="S16" s="96">
        <v>12</v>
      </c>
      <c r="T16" s="288"/>
    </row>
    <row r="17" spans="2:20" s="220" customFormat="1" ht="39.950000000000003" customHeight="1">
      <c r="B17" s="91">
        <v>2022</v>
      </c>
      <c r="C17" s="92">
        <v>792</v>
      </c>
      <c r="D17" s="93">
        <v>416</v>
      </c>
      <c r="E17" s="93">
        <v>142</v>
      </c>
      <c r="F17" s="93">
        <v>33</v>
      </c>
      <c r="G17" s="93">
        <v>94</v>
      </c>
      <c r="H17" s="93">
        <v>1</v>
      </c>
      <c r="I17" s="93">
        <v>19</v>
      </c>
      <c r="J17" s="93">
        <v>33</v>
      </c>
      <c r="K17" s="93">
        <v>10</v>
      </c>
      <c r="L17" s="93">
        <v>8</v>
      </c>
      <c r="M17" s="93">
        <v>36</v>
      </c>
      <c r="N17" s="92">
        <v>2840</v>
      </c>
      <c r="O17" s="93">
        <v>2803</v>
      </c>
      <c r="P17" s="93">
        <v>37</v>
      </c>
      <c r="Q17" s="92">
        <v>441</v>
      </c>
      <c r="R17" s="93">
        <v>415</v>
      </c>
      <c r="S17" s="93">
        <v>26</v>
      </c>
      <c r="T17" s="288"/>
    </row>
    <row r="18" spans="2:20" s="221" customFormat="1" ht="39.950000000000003" customHeight="1">
      <c r="B18" s="94">
        <v>2023</v>
      </c>
      <c r="C18" s="95">
        <v>787</v>
      </c>
      <c r="D18" s="96">
        <v>430</v>
      </c>
      <c r="E18" s="96">
        <v>135</v>
      </c>
      <c r="F18" s="96">
        <v>34</v>
      </c>
      <c r="G18" s="96">
        <v>88</v>
      </c>
      <c r="H18" s="96">
        <v>1</v>
      </c>
      <c r="I18" s="96">
        <v>19</v>
      </c>
      <c r="J18" s="96">
        <v>34</v>
      </c>
      <c r="K18" s="96">
        <v>9</v>
      </c>
      <c r="L18" s="96">
        <v>8</v>
      </c>
      <c r="M18" s="96">
        <v>29</v>
      </c>
      <c r="N18" s="95">
        <v>1185</v>
      </c>
      <c r="O18" s="96">
        <v>1155</v>
      </c>
      <c r="P18" s="96">
        <v>30</v>
      </c>
      <c r="Q18" s="95">
        <v>1077</v>
      </c>
      <c r="R18" s="96">
        <v>1048</v>
      </c>
      <c r="S18" s="96">
        <v>29</v>
      </c>
      <c r="T18" s="288"/>
    </row>
    <row r="19" spans="2:20" s="220" customFormat="1" ht="39.950000000000003" customHeight="1">
      <c r="B19" s="91">
        <v>2024</v>
      </c>
      <c r="C19" s="91">
        <v>788</v>
      </c>
      <c r="D19" s="93">
        <v>417</v>
      </c>
      <c r="E19" s="93">
        <v>132</v>
      </c>
      <c r="F19" s="93">
        <v>35</v>
      </c>
      <c r="G19" s="93">
        <v>101</v>
      </c>
      <c r="H19" s="93">
        <v>1</v>
      </c>
      <c r="I19" s="93">
        <v>20</v>
      </c>
      <c r="J19" s="93">
        <v>33</v>
      </c>
      <c r="K19" s="93">
        <v>8</v>
      </c>
      <c r="L19" s="93">
        <v>8</v>
      </c>
      <c r="M19" s="93">
        <v>33</v>
      </c>
      <c r="N19" s="92">
        <v>1767</v>
      </c>
      <c r="O19" s="93">
        <v>1724</v>
      </c>
      <c r="P19" s="93">
        <v>43</v>
      </c>
      <c r="Q19" s="92">
        <v>394</v>
      </c>
      <c r="R19" s="93">
        <v>354</v>
      </c>
      <c r="S19" s="93">
        <v>40</v>
      </c>
      <c r="T19" s="288"/>
    </row>
    <row r="20" spans="2:20" s="221" customFormat="1" ht="39.950000000000003" customHeight="1">
      <c r="B20" s="94">
        <v>2025</v>
      </c>
      <c r="C20" s="95">
        <v>812</v>
      </c>
      <c r="D20" s="96">
        <v>420</v>
      </c>
      <c r="E20" s="96">
        <v>136</v>
      </c>
      <c r="F20" s="96">
        <v>39</v>
      </c>
      <c r="G20" s="96">
        <v>107</v>
      </c>
      <c r="H20" s="96">
        <v>1</v>
      </c>
      <c r="I20" s="96">
        <v>17</v>
      </c>
      <c r="J20" s="96">
        <v>39</v>
      </c>
      <c r="K20" s="96">
        <v>8</v>
      </c>
      <c r="L20" s="96">
        <v>9</v>
      </c>
      <c r="M20" s="96">
        <v>36</v>
      </c>
      <c r="N20" s="95">
        <v>946</v>
      </c>
      <c r="O20" s="96">
        <v>914</v>
      </c>
      <c r="P20" s="96">
        <v>32</v>
      </c>
      <c r="Q20" s="95">
        <v>177</v>
      </c>
      <c r="R20" s="96">
        <v>153</v>
      </c>
      <c r="S20" s="96">
        <v>24</v>
      </c>
      <c r="T20" s="288"/>
    </row>
    <row r="21" spans="2:20" s="221" customFormat="1" ht="39.950000000000003" hidden="1" customHeight="1">
      <c r="B21" s="222">
        <v>2021</v>
      </c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88"/>
    </row>
    <row r="22" spans="2:20" s="221" customFormat="1" ht="39.950000000000003" hidden="1" customHeight="1">
      <c r="B22" s="204">
        <v>44348</v>
      </c>
      <c r="C22" s="95">
        <v>1193</v>
      </c>
      <c r="D22" s="96">
        <v>704</v>
      </c>
      <c r="E22" s="96">
        <v>203</v>
      </c>
      <c r="F22" s="96">
        <v>32</v>
      </c>
      <c r="G22" s="96">
        <v>95</v>
      </c>
      <c r="H22" s="96">
        <v>1</v>
      </c>
      <c r="I22" s="96">
        <v>21</v>
      </c>
      <c r="J22" s="96">
        <v>45</v>
      </c>
      <c r="K22" s="96">
        <v>14</v>
      </c>
      <c r="L22" s="96">
        <v>14</v>
      </c>
      <c r="M22" s="96">
        <v>64</v>
      </c>
      <c r="N22" s="95">
        <v>447</v>
      </c>
      <c r="O22" s="96">
        <v>436</v>
      </c>
      <c r="P22" s="96">
        <v>11</v>
      </c>
      <c r="Q22" s="95">
        <v>293</v>
      </c>
      <c r="R22" s="96">
        <v>287</v>
      </c>
      <c r="S22" s="96">
        <v>6</v>
      </c>
      <c r="T22" s="288"/>
    </row>
    <row r="23" spans="2:20" s="220" customFormat="1" ht="39.950000000000003" hidden="1" customHeight="1">
      <c r="B23" s="201">
        <v>44379</v>
      </c>
      <c r="C23" s="92">
        <v>1183</v>
      </c>
      <c r="D23" s="93">
        <v>692</v>
      </c>
      <c r="E23" s="93">
        <v>204</v>
      </c>
      <c r="F23" s="93">
        <v>32</v>
      </c>
      <c r="G23" s="93">
        <v>96</v>
      </c>
      <c r="H23" s="93">
        <v>1</v>
      </c>
      <c r="I23" s="93">
        <v>21</v>
      </c>
      <c r="J23" s="93">
        <v>45</v>
      </c>
      <c r="K23" s="93">
        <v>14</v>
      </c>
      <c r="L23" s="93">
        <v>14</v>
      </c>
      <c r="M23" s="93">
        <v>64</v>
      </c>
      <c r="N23" s="92">
        <v>517</v>
      </c>
      <c r="O23" s="93">
        <v>505</v>
      </c>
      <c r="P23" s="93">
        <v>12</v>
      </c>
      <c r="Q23" s="92">
        <v>324</v>
      </c>
      <c r="R23" s="93">
        <v>318</v>
      </c>
      <c r="S23" s="93">
        <v>6</v>
      </c>
      <c r="T23" s="288"/>
    </row>
    <row r="24" spans="2:20" s="221" customFormat="1" ht="39.950000000000003" hidden="1" customHeight="1">
      <c r="B24" s="204">
        <v>44411</v>
      </c>
      <c r="C24" s="95">
        <v>1194</v>
      </c>
      <c r="D24" s="96">
        <v>700</v>
      </c>
      <c r="E24" s="96">
        <v>205</v>
      </c>
      <c r="F24" s="96">
        <v>32</v>
      </c>
      <c r="G24" s="96">
        <v>98</v>
      </c>
      <c r="H24" s="96">
        <v>1</v>
      </c>
      <c r="I24" s="96">
        <v>21</v>
      </c>
      <c r="J24" s="96">
        <v>45</v>
      </c>
      <c r="K24" s="96">
        <v>14</v>
      </c>
      <c r="L24" s="96">
        <v>14</v>
      </c>
      <c r="M24" s="96">
        <v>64</v>
      </c>
      <c r="N24" s="95">
        <v>598</v>
      </c>
      <c r="O24" s="96">
        <v>582</v>
      </c>
      <c r="P24" s="96">
        <v>16</v>
      </c>
      <c r="Q24" s="95">
        <v>353</v>
      </c>
      <c r="R24" s="96">
        <v>345</v>
      </c>
      <c r="S24" s="96">
        <v>8</v>
      </c>
      <c r="T24" s="288"/>
    </row>
    <row r="25" spans="2:20" s="220" customFormat="1" ht="39.950000000000003" hidden="1" customHeight="1">
      <c r="B25" s="201">
        <v>44462</v>
      </c>
      <c r="C25" s="92">
        <v>803</v>
      </c>
      <c r="D25" s="93">
        <v>411</v>
      </c>
      <c r="E25" s="93">
        <v>149</v>
      </c>
      <c r="F25" s="93">
        <v>39</v>
      </c>
      <c r="G25" s="93">
        <v>79</v>
      </c>
      <c r="H25" s="93">
        <v>1</v>
      </c>
      <c r="I25" s="93">
        <v>16</v>
      </c>
      <c r="J25" s="93">
        <v>36</v>
      </c>
      <c r="K25" s="93">
        <v>12</v>
      </c>
      <c r="L25" s="93">
        <v>10</v>
      </c>
      <c r="M25" s="93">
        <v>50</v>
      </c>
      <c r="N25" s="92">
        <v>698</v>
      </c>
      <c r="O25" s="93">
        <v>680</v>
      </c>
      <c r="P25" s="93">
        <v>18</v>
      </c>
      <c r="Q25" s="92">
        <v>393</v>
      </c>
      <c r="R25" s="93">
        <v>348</v>
      </c>
      <c r="S25" s="93">
        <v>9</v>
      </c>
      <c r="T25" s="288"/>
    </row>
    <row r="26" spans="2:20" s="221" customFormat="1" ht="39.950000000000003" hidden="1" customHeight="1">
      <c r="B26" s="204">
        <v>44470</v>
      </c>
      <c r="C26" s="95">
        <v>810</v>
      </c>
      <c r="D26" s="96">
        <v>414</v>
      </c>
      <c r="E26" s="96">
        <v>151</v>
      </c>
      <c r="F26" s="96">
        <v>39</v>
      </c>
      <c r="G26" s="96">
        <v>81</v>
      </c>
      <c r="H26" s="96">
        <v>1</v>
      </c>
      <c r="I26" s="96">
        <v>16</v>
      </c>
      <c r="J26" s="96">
        <v>36</v>
      </c>
      <c r="K26" s="96">
        <v>12</v>
      </c>
      <c r="L26" s="96">
        <v>10</v>
      </c>
      <c r="M26" s="96">
        <v>50</v>
      </c>
      <c r="N26" s="95">
        <v>766</v>
      </c>
      <c r="O26" s="96">
        <v>745</v>
      </c>
      <c r="P26" s="96">
        <v>21</v>
      </c>
      <c r="Q26" s="95">
        <v>411</v>
      </c>
      <c r="R26" s="96">
        <v>365</v>
      </c>
      <c r="S26" s="96">
        <v>10</v>
      </c>
      <c r="T26" s="288"/>
    </row>
    <row r="27" spans="2:20" s="220" customFormat="1" ht="39.950000000000003" hidden="1" customHeight="1">
      <c r="B27" s="201">
        <v>44501</v>
      </c>
      <c r="C27" s="92">
        <v>825</v>
      </c>
      <c r="D27" s="93">
        <v>424</v>
      </c>
      <c r="E27" s="93">
        <v>151</v>
      </c>
      <c r="F27" s="93">
        <v>40</v>
      </c>
      <c r="G27" s="93">
        <v>83</v>
      </c>
      <c r="H27" s="93">
        <v>1</v>
      </c>
      <c r="I27" s="93">
        <v>17</v>
      </c>
      <c r="J27" s="93">
        <v>37</v>
      </c>
      <c r="K27" s="93">
        <v>12</v>
      </c>
      <c r="L27" s="93">
        <v>10</v>
      </c>
      <c r="M27" s="93">
        <v>50</v>
      </c>
      <c r="N27" s="92">
        <v>908</v>
      </c>
      <c r="O27" s="93">
        <v>887</v>
      </c>
      <c r="P27" s="93">
        <v>21</v>
      </c>
      <c r="Q27" s="92">
        <v>438</v>
      </c>
      <c r="R27" s="93">
        <v>392</v>
      </c>
      <c r="S27" s="93">
        <v>10</v>
      </c>
      <c r="T27" s="288"/>
    </row>
    <row r="28" spans="2:20" s="221" customFormat="1" ht="39.950000000000003" hidden="1" customHeight="1">
      <c r="B28" s="204">
        <v>44531</v>
      </c>
      <c r="C28" s="95">
        <v>848</v>
      </c>
      <c r="D28" s="96">
        <v>450</v>
      </c>
      <c r="E28" s="96">
        <v>150</v>
      </c>
      <c r="F28" s="96">
        <v>39</v>
      </c>
      <c r="G28" s="96">
        <v>82</v>
      </c>
      <c r="H28" s="96">
        <v>1</v>
      </c>
      <c r="I28" s="96">
        <v>18</v>
      </c>
      <c r="J28" s="96">
        <v>37</v>
      </c>
      <c r="K28" s="96">
        <v>11</v>
      </c>
      <c r="L28" s="96">
        <v>10</v>
      </c>
      <c r="M28" s="96">
        <v>50</v>
      </c>
      <c r="N28" s="95">
        <v>1060</v>
      </c>
      <c r="O28" s="96">
        <v>1037</v>
      </c>
      <c r="P28" s="96">
        <v>23</v>
      </c>
      <c r="Q28" s="95">
        <v>490</v>
      </c>
      <c r="R28" s="96">
        <v>478</v>
      </c>
      <c r="S28" s="96">
        <v>12</v>
      </c>
      <c r="T28" s="288"/>
    </row>
    <row r="29" spans="2:20" s="221" customFormat="1" ht="39.950000000000003" hidden="1" customHeight="1">
      <c r="B29" s="222">
        <v>2022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88"/>
    </row>
    <row r="30" spans="2:20" s="221" customFormat="1" ht="39.950000000000003" hidden="1" customHeight="1">
      <c r="B30" s="204">
        <v>44562</v>
      </c>
      <c r="C30" s="95">
        <v>807</v>
      </c>
      <c r="D30" s="96">
        <v>449</v>
      </c>
      <c r="E30" s="96">
        <v>148</v>
      </c>
      <c r="F30" s="96">
        <v>38</v>
      </c>
      <c r="G30" s="96">
        <v>70</v>
      </c>
      <c r="H30" s="96">
        <v>1</v>
      </c>
      <c r="I30" s="96">
        <v>18</v>
      </c>
      <c r="J30" s="96">
        <v>36</v>
      </c>
      <c r="K30" s="96">
        <v>11</v>
      </c>
      <c r="L30" s="96">
        <v>10</v>
      </c>
      <c r="M30" s="96">
        <v>26</v>
      </c>
      <c r="N30" s="95">
        <v>231</v>
      </c>
      <c r="O30" s="96">
        <v>228</v>
      </c>
      <c r="P30" s="96">
        <v>3</v>
      </c>
      <c r="Q30" s="95">
        <v>30</v>
      </c>
      <c r="R30" s="96">
        <v>28</v>
      </c>
      <c r="S30" s="96">
        <v>2</v>
      </c>
      <c r="T30" s="288"/>
    </row>
    <row r="31" spans="2:20" s="220" customFormat="1" ht="39.950000000000003" hidden="1" customHeight="1">
      <c r="B31" s="201">
        <v>44593</v>
      </c>
      <c r="C31" s="92">
        <v>804</v>
      </c>
      <c r="D31" s="93">
        <v>453</v>
      </c>
      <c r="E31" s="93">
        <v>136</v>
      </c>
      <c r="F31" s="93">
        <v>35</v>
      </c>
      <c r="G31" s="93">
        <v>84</v>
      </c>
      <c r="H31" s="93">
        <v>1</v>
      </c>
      <c r="I31" s="93">
        <v>19</v>
      </c>
      <c r="J31" s="93">
        <v>36</v>
      </c>
      <c r="K31" s="93">
        <v>11</v>
      </c>
      <c r="L31" s="93">
        <v>10</v>
      </c>
      <c r="M31" s="93">
        <v>19</v>
      </c>
      <c r="N31" s="92">
        <v>328</v>
      </c>
      <c r="O31" s="93">
        <v>325</v>
      </c>
      <c r="P31" s="93">
        <v>3</v>
      </c>
      <c r="Q31" s="92">
        <v>29</v>
      </c>
      <c r="R31" s="93">
        <v>27</v>
      </c>
      <c r="S31" s="93">
        <v>2</v>
      </c>
      <c r="T31" s="288"/>
    </row>
    <row r="32" spans="2:20" s="221" customFormat="1" ht="39.950000000000003" hidden="1" customHeight="1">
      <c r="B32" s="204">
        <v>44621</v>
      </c>
      <c r="C32" s="95">
        <v>799</v>
      </c>
      <c r="D32" s="96">
        <v>429</v>
      </c>
      <c r="E32" s="96">
        <v>137</v>
      </c>
      <c r="F32" s="96">
        <v>37</v>
      </c>
      <c r="G32" s="96">
        <v>89</v>
      </c>
      <c r="H32" s="96">
        <v>1</v>
      </c>
      <c r="I32" s="96">
        <v>17</v>
      </c>
      <c r="J32" s="96">
        <v>39</v>
      </c>
      <c r="K32" s="96">
        <v>11</v>
      </c>
      <c r="L32" s="96">
        <v>9</v>
      </c>
      <c r="M32" s="96">
        <v>30</v>
      </c>
      <c r="N32" s="95">
        <v>826</v>
      </c>
      <c r="O32" s="96">
        <v>818</v>
      </c>
      <c r="P32" s="96">
        <v>8</v>
      </c>
      <c r="Q32" s="95">
        <v>117</v>
      </c>
      <c r="R32" s="96">
        <v>112</v>
      </c>
      <c r="S32" s="96">
        <v>5</v>
      </c>
      <c r="T32" s="288"/>
    </row>
    <row r="33" spans="2:20" s="220" customFormat="1" ht="39.950000000000003" hidden="1" customHeight="1">
      <c r="B33" s="201">
        <v>44652</v>
      </c>
      <c r="C33" s="92">
        <v>777</v>
      </c>
      <c r="D33" s="93">
        <v>409</v>
      </c>
      <c r="E33" s="93">
        <v>137</v>
      </c>
      <c r="F33" s="93">
        <v>38</v>
      </c>
      <c r="G33" s="93">
        <v>89</v>
      </c>
      <c r="H33" s="93">
        <v>1</v>
      </c>
      <c r="I33" s="93">
        <v>17</v>
      </c>
      <c r="J33" s="93">
        <v>36</v>
      </c>
      <c r="K33" s="93">
        <v>11</v>
      </c>
      <c r="L33" s="93">
        <v>9</v>
      </c>
      <c r="M33" s="93">
        <v>30</v>
      </c>
      <c r="N33" s="92">
        <v>1036</v>
      </c>
      <c r="O33" s="93">
        <v>1025</v>
      </c>
      <c r="P33" s="93">
        <v>11</v>
      </c>
      <c r="Q33" s="92">
        <v>153</v>
      </c>
      <c r="R33" s="93">
        <v>146</v>
      </c>
      <c r="S33" s="93">
        <v>7</v>
      </c>
      <c r="T33" s="288"/>
    </row>
    <row r="34" spans="2:20" s="221" customFormat="1" ht="39.950000000000003" hidden="1" customHeight="1">
      <c r="B34" s="204">
        <v>44682</v>
      </c>
      <c r="C34" s="95">
        <v>774</v>
      </c>
      <c r="D34" s="96">
        <v>405</v>
      </c>
      <c r="E34" s="96">
        <v>137</v>
      </c>
      <c r="F34" s="96">
        <v>39</v>
      </c>
      <c r="G34" s="96">
        <v>89</v>
      </c>
      <c r="H34" s="96">
        <v>1</v>
      </c>
      <c r="I34" s="96">
        <v>17</v>
      </c>
      <c r="J34" s="96">
        <v>36</v>
      </c>
      <c r="K34" s="96">
        <v>11</v>
      </c>
      <c r="L34" s="96">
        <v>9</v>
      </c>
      <c r="M34" s="96">
        <v>30</v>
      </c>
      <c r="N34" s="95">
        <v>1300</v>
      </c>
      <c r="O34" s="96">
        <v>1288</v>
      </c>
      <c r="P34" s="96">
        <v>12</v>
      </c>
      <c r="Q34" s="95">
        <v>169</v>
      </c>
      <c r="R34" s="96">
        <v>162</v>
      </c>
      <c r="S34" s="96">
        <v>7</v>
      </c>
      <c r="T34" s="288"/>
    </row>
    <row r="35" spans="2:20" s="220" customFormat="1" ht="39.950000000000003" hidden="1" customHeight="1">
      <c r="B35" s="201">
        <v>44713</v>
      </c>
      <c r="C35" s="92">
        <v>767</v>
      </c>
      <c r="D35" s="93">
        <v>390</v>
      </c>
      <c r="E35" s="93">
        <v>141</v>
      </c>
      <c r="F35" s="93">
        <v>39</v>
      </c>
      <c r="G35" s="93">
        <v>90</v>
      </c>
      <c r="H35" s="93">
        <v>1</v>
      </c>
      <c r="I35" s="93">
        <v>18</v>
      </c>
      <c r="J35" s="93">
        <v>37</v>
      </c>
      <c r="K35" s="93">
        <v>11</v>
      </c>
      <c r="L35" s="93">
        <v>8</v>
      </c>
      <c r="M35" s="93">
        <v>32</v>
      </c>
      <c r="N35" s="92">
        <v>1602</v>
      </c>
      <c r="O35" s="93">
        <v>1588</v>
      </c>
      <c r="P35" s="93">
        <v>14</v>
      </c>
      <c r="Q35" s="92">
        <v>200</v>
      </c>
      <c r="R35" s="93">
        <v>193</v>
      </c>
      <c r="S35" s="93">
        <v>7</v>
      </c>
      <c r="T35" s="288"/>
    </row>
    <row r="36" spans="2:20" s="221" customFormat="1" ht="39.950000000000003" hidden="1" customHeight="1">
      <c r="B36" s="204">
        <v>44744</v>
      </c>
      <c r="C36" s="95">
        <v>750</v>
      </c>
      <c r="D36" s="96">
        <v>372</v>
      </c>
      <c r="E36" s="96">
        <v>140</v>
      </c>
      <c r="F36" s="96">
        <v>39</v>
      </c>
      <c r="G36" s="96">
        <v>89</v>
      </c>
      <c r="H36" s="96">
        <v>1</v>
      </c>
      <c r="I36" s="96">
        <v>18</v>
      </c>
      <c r="J36" s="96">
        <v>38</v>
      </c>
      <c r="K36" s="96">
        <v>11</v>
      </c>
      <c r="L36" s="96">
        <v>8</v>
      </c>
      <c r="M36" s="96">
        <v>34</v>
      </c>
      <c r="N36" s="95">
        <v>1766</v>
      </c>
      <c r="O36" s="96">
        <v>1750</v>
      </c>
      <c r="P36" s="96">
        <v>16</v>
      </c>
      <c r="Q36" s="95">
        <v>245</v>
      </c>
      <c r="R36" s="96">
        <v>236</v>
      </c>
      <c r="S36" s="96">
        <v>9</v>
      </c>
      <c r="T36" s="288"/>
    </row>
    <row r="37" spans="2:20" s="220" customFormat="1" ht="39.950000000000003" hidden="1" customHeight="1">
      <c r="B37" s="201">
        <v>44776</v>
      </c>
      <c r="C37" s="92">
        <v>775</v>
      </c>
      <c r="D37" s="93">
        <v>391</v>
      </c>
      <c r="E37" s="93">
        <v>142</v>
      </c>
      <c r="F37" s="93">
        <v>40</v>
      </c>
      <c r="G37" s="93">
        <v>91</v>
      </c>
      <c r="H37" s="93">
        <v>1</v>
      </c>
      <c r="I37" s="93">
        <v>18</v>
      </c>
      <c r="J37" s="93">
        <v>38</v>
      </c>
      <c r="K37" s="93">
        <v>11</v>
      </c>
      <c r="L37" s="93">
        <v>8</v>
      </c>
      <c r="M37" s="93">
        <v>35</v>
      </c>
      <c r="N37" s="92">
        <v>1948</v>
      </c>
      <c r="O37" s="93">
        <v>1925</v>
      </c>
      <c r="P37" s="93">
        <v>23</v>
      </c>
      <c r="Q37" s="92">
        <v>265</v>
      </c>
      <c r="R37" s="93">
        <v>255</v>
      </c>
      <c r="S37" s="93">
        <v>10</v>
      </c>
      <c r="T37" s="288"/>
    </row>
    <row r="38" spans="2:20" s="221" customFormat="1" ht="39.950000000000003" hidden="1" customHeight="1">
      <c r="B38" s="204">
        <v>44827</v>
      </c>
      <c r="C38" s="95">
        <v>773</v>
      </c>
      <c r="D38" s="96">
        <v>389</v>
      </c>
      <c r="E38" s="96">
        <v>141</v>
      </c>
      <c r="F38" s="96">
        <v>40</v>
      </c>
      <c r="G38" s="96">
        <v>91</v>
      </c>
      <c r="H38" s="96">
        <v>1</v>
      </c>
      <c r="I38" s="96">
        <v>18</v>
      </c>
      <c r="J38" s="96">
        <v>38</v>
      </c>
      <c r="K38" s="96">
        <v>11</v>
      </c>
      <c r="L38" s="96">
        <v>8</v>
      </c>
      <c r="M38" s="96">
        <v>36</v>
      </c>
      <c r="N38" s="95">
        <v>2164</v>
      </c>
      <c r="O38" s="96">
        <v>2133</v>
      </c>
      <c r="P38" s="96">
        <v>31</v>
      </c>
      <c r="Q38" s="95">
        <v>304</v>
      </c>
      <c r="R38" s="96">
        <v>291</v>
      </c>
      <c r="S38" s="96">
        <v>13</v>
      </c>
      <c r="T38" s="288"/>
    </row>
    <row r="39" spans="2:20" s="220" customFormat="1" ht="39.950000000000003" hidden="1" customHeight="1">
      <c r="B39" s="201">
        <v>44835</v>
      </c>
      <c r="C39" s="92">
        <v>785</v>
      </c>
      <c r="D39" s="93">
        <v>406</v>
      </c>
      <c r="E39" s="93">
        <v>142</v>
      </c>
      <c r="F39" s="93">
        <v>38</v>
      </c>
      <c r="G39" s="93">
        <v>91</v>
      </c>
      <c r="H39" s="93">
        <v>1</v>
      </c>
      <c r="I39" s="93">
        <v>18</v>
      </c>
      <c r="J39" s="93">
        <v>34</v>
      </c>
      <c r="K39" s="93">
        <v>11</v>
      </c>
      <c r="L39" s="93">
        <v>8</v>
      </c>
      <c r="M39" s="93">
        <v>36</v>
      </c>
      <c r="N39" s="92">
        <v>2410</v>
      </c>
      <c r="O39" s="93">
        <v>2374</v>
      </c>
      <c r="P39" s="93">
        <v>36</v>
      </c>
      <c r="Q39" s="92">
        <v>338</v>
      </c>
      <c r="R39" s="93">
        <v>323</v>
      </c>
      <c r="S39" s="93">
        <v>15</v>
      </c>
      <c r="T39" s="288"/>
    </row>
    <row r="40" spans="2:20" s="221" customFormat="1" ht="39.950000000000003" hidden="1" customHeight="1">
      <c r="B40" s="204">
        <v>44866</v>
      </c>
      <c r="C40" s="95">
        <v>788</v>
      </c>
      <c r="D40" s="96">
        <v>411</v>
      </c>
      <c r="E40" s="96">
        <v>142</v>
      </c>
      <c r="F40" s="96">
        <v>34</v>
      </c>
      <c r="G40" s="96">
        <v>91</v>
      </c>
      <c r="H40" s="96">
        <v>1</v>
      </c>
      <c r="I40" s="96">
        <v>19</v>
      </c>
      <c r="J40" s="96">
        <v>35</v>
      </c>
      <c r="K40" s="96">
        <v>11</v>
      </c>
      <c r="L40" s="96">
        <v>8</v>
      </c>
      <c r="M40" s="96">
        <v>36</v>
      </c>
      <c r="N40" s="95">
        <v>2726</v>
      </c>
      <c r="O40" s="96">
        <v>2689</v>
      </c>
      <c r="P40" s="96">
        <v>37</v>
      </c>
      <c r="Q40" s="95">
        <v>409</v>
      </c>
      <c r="R40" s="96">
        <v>385</v>
      </c>
      <c r="S40" s="96">
        <v>24</v>
      </c>
      <c r="T40" s="288"/>
    </row>
    <row r="41" spans="2:20" s="220" customFormat="1" ht="39.950000000000003" hidden="1" customHeight="1">
      <c r="B41" s="201">
        <v>44896</v>
      </c>
      <c r="C41" s="92">
        <v>792</v>
      </c>
      <c r="D41" s="93">
        <v>416</v>
      </c>
      <c r="E41" s="93">
        <v>142</v>
      </c>
      <c r="F41" s="93">
        <v>33</v>
      </c>
      <c r="G41" s="93">
        <v>94</v>
      </c>
      <c r="H41" s="93">
        <v>1</v>
      </c>
      <c r="I41" s="93">
        <v>19</v>
      </c>
      <c r="J41" s="93">
        <v>33</v>
      </c>
      <c r="K41" s="93">
        <v>10</v>
      </c>
      <c r="L41" s="93">
        <v>8</v>
      </c>
      <c r="M41" s="93">
        <v>36</v>
      </c>
      <c r="N41" s="92">
        <v>2840</v>
      </c>
      <c r="O41" s="93">
        <v>2803</v>
      </c>
      <c r="P41" s="93">
        <v>37</v>
      </c>
      <c r="Q41" s="92">
        <v>441</v>
      </c>
      <c r="R41" s="93">
        <v>415</v>
      </c>
      <c r="S41" s="93">
        <v>26</v>
      </c>
      <c r="T41" s="288"/>
    </row>
    <row r="42" spans="2:20" s="221" customFormat="1" ht="39.950000000000003" hidden="1" customHeight="1">
      <c r="B42" s="200">
        <v>2023</v>
      </c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88"/>
    </row>
    <row r="43" spans="2:20" s="221" customFormat="1" ht="39.950000000000003" hidden="1" customHeight="1">
      <c r="B43" s="204">
        <v>44927</v>
      </c>
      <c r="C43" s="95">
        <v>779</v>
      </c>
      <c r="D43" s="96">
        <v>416</v>
      </c>
      <c r="E43" s="96">
        <v>132</v>
      </c>
      <c r="F43" s="96">
        <v>34</v>
      </c>
      <c r="G43" s="96">
        <v>87</v>
      </c>
      <c r="H43" s="96">
        <v>1</v>
      </c>
      <c r="I43" s="96">
        <v>22</v>
      </c>
      <c r="J43" s="96">
        <v>33</v>
      </c>
      <c r="K43" s="96">
        <v>10</v>
      </c>
      <c r="L43" s="96">
        <v>8</v>
      </c>
      <c r="M43" s="96">
        <v>36</v>
      </c>
      <c r="N43" s="95">
        <v>103</v>
      </c>
      <c r="O43" s="96">
        <v>103</v>
      </c>
      <c r="P43" s="96">
        <v>0</v>
      </c>
      <c r="Q43" s="95">
        <v>77</v>
      </c>
      <c r="R43" s="96">
        <v>11</v>
      </c>
      <c r="S43" s="96">
        <v>66</v>
      </c>
      <c r="T43" s="288"/>
    </row>
    <row r="44" spans="2:20" s="220" customFormat="1" ht="39.950000000000003" hidden="1" customHeight="1">
      <c r="B44" s="201">
        <v>44979</v>
      </c>
      <c r="C44" s="92">
        <v>781</v>
      </c>
      <c r="D44" s="93">
        <v>412</v>
      </c>
      <c r="E44" s="93">
        <v>136</v>
      </c>
      <c r="F44" s="93">
        <v>35</v>
      </c>
      <c r="G44" s="93">
        <v>89</v>
      </c>
      <c r="H44" s="93">
        <v>1</v>
      </c>
      <c r="I44" s="93">
        <v>22</v>
      </c>
      <c r="J44" s="93">
        <v>33</v>
      </c>
      <c r="K44" s="93">
        <v>9</v>
      </c>
      <c r="L44" s="93">
        <v>8</v>
      </c>
      <c r="M44" s="93">
        <v>36</v>
      </c>
      <c r="N44" s="92">
        <v>217</v>
      </c>
      <c r="O44" s="93">
        <v>217</v>
      </c>
      <c r="P44" s="93">
        <v>0</v>
      </c>
      <c r="Q44" s="92">
        <v>229</v>
      </c>
      <c r="R44" s="93">
        <v>44</v>
      </c>
      <c r="S44" s="93">
        <v>185</v>
      </c>
      <c r="T44" s="288"/>
    </row>
    <row r="45" spans="2:20" s="221" customFormat="1" ht="39.950000000000003" hidden="1" customHeight="1">
      <c r="B45" s="204">
        <v>44986</v>
      </c>
      <c r="C45" s="95">
        <v>775</v>
      </c>
      <c r="D45" s="96">
        <v>403</v>
      </c>
      <c r="E45" s="96">
        <v>138</v>
      </c>
      <c r="F45" s="96">
        <v>35</v>
      </c>
      <c r="G45" s="96">
        <v>89</v>
      </c>
      <c r="H45" s="96">
        <v>1</v>
      </c>
      <c r="I45" s="96">
        <v>23</v>
      </c>
      <c r="J45" s="96">
        <v>33</v>
      </c>
      <c r="K45" s="96">
        <v>9</v>
      </c>
      <c r="L45" s="96">
        <v>8</v>
      </c>
      <c r="M45" s="96">
        <v>36</v>
      </c>
      <c r="N45" s="95">
        <v>341</v>
      </c>
      <c r="O45" s="96">
        <v>341</v>
      </c>
      <c r="P45" s="96">
        <v>0</v>
      </c>
      <c r="Q45" s="95">
        <v>262</v>
      </c>
      <c r="R45" s="96">
        <v>262</v>
      </c>
      <c r="S45" s="96">
        <v>0</v>
      </c>
      <c r="T45" s="288"/>
    </row>
    <row r="46" spans="2:20" s="220" customFormat="1" ht="39.950000000000003" hidden="1" customHeight="1">
      <c r="B46" s="201">
        <v>45017</v>
      </c>
      <c r="C46" s="92">
        <v>788</v>
      </c>
      <c r="D46" s="93">
        <v>411</v>
      </c>
      <c r="E46" s="93">
        <v>140</v>
      </c>
      <c r="F46" s="93">
        <v>35</v>
      </c>
      <c r="G46" s="93">
        <v>91</v>
      </c>
      <c r="H46" s="93">
        <v>1</v>
      </c>
      <c r="I46" s="93">
        <v>23</v>
      </c>
      <c r="J46" s="93">
        <v>34</v>
      </c>
      <c r="K46" s="93">
        <v>9</v>
      </c>
      <c r="L46" s="93">
        <v>8</v>
      </c>
      <c r="M46" s="93">
        <v>36</v>
      </c>
      <c r="N46" s="92">
        <v>426</v>
      </c>
      <c r="O46" s="93">
        <v>426</v>
      </c>
      <c r="P46" s="93">
        <v>0</v>
      </c>
      <c r="Q46" s="92">
        <v>271</v>
      </c>
      <c r="R46" s="93">
        <v>271</v>
      </c>
      <c r="S46" s="93">
        <v>0</v>
      </c>
      <c r="T46" s="288"/>
    </row>
    <row r="47" spans="2:20" s="221" customFormat="1" ht="39.950000000000003" hidden="1" customHeight="1">
      <c r="B47" s="204">
        <v>45069</v>
      </c>
      <c r="C47" s="95">
        <v>790</v>
      </c>
      <c r="D47" s="96">
        <v>413</v>
      </c>
      <c r="E47" s="96">
        <v>139</v>
      </c>
      <c r="F47" s="96">
        <v>35</v>
      </c>
      <c r="G47" s="96">
        <v>92</v>
      </c>
      <c r="H47" s="96">
        <v>1</v>
      </c>
      <c r="I47" s="96">
        <v>23</v>
      </c>
      <c r="J47" s="96">
        <v>34</v>
      </c>
      <c r="K47" s="96">
        <v>9</v>
      </c>
      <c r="L47" s="96">
        <v>8</v>
      </c>
      <c r="M47" s="96">
        <v>36</v>
      </c>
      <c r="N47" s="95">
        <v>549</v>
      </c>
      <c r="O47" s="96">
        <v>549</v>
      </c>
      <c r="P47" s="96">
        <v>0</v>
      </c>
      <c r="Q47" s="95">
        <v>435</v>
      </c>
      <c r="R47" s="96">
        <v>435</v>
      </c>
      <c r="S47" s="96">
        <v>0</v>
      </c>
      <c r="T47" s="288"/>
    </row>
    <row r="48" spans="2:20" s="220" customFormat="1" ht="39.950000000000003" hidden="1" customHeight="1">
      <c r="B48" s="201">
        <v>45101</v>
      </c>
      <c r="C48" s="92">
        <v>786</v>
      </c>
      <c r="D48" s="93">
        <v>419</v>
      </c>
      <c r="E48" s="93">
        <v>138</v>
      </c>
      <c r="F48" s="93">
        <v>35</v>
      </c>
      <c r="G48" s="93">
        <v>95</v>
      </c>
      <c r="H48" s="93">
        <v>1</v>
      </c>
      <c r="I48" s="93">
        <v>19</v>
      </c>
      <c r="J48" s="93">
        <v>34</v>
      </c>
      <c r="K48" s="93">
        <v>9</v>
      </c>
      <c r="L48" s="93">
        <v>7</v>
      </c>
      <c r="M48" s="93">
        <v>29</v>
      </c>
      <c r="N48" s="92">
        <v>620</v>
      </c>
      <c r="O48" s="93">
        <v>620</v>
      </c>
      <c r="P48" s="93">
        <v>0</v>
      </c>
      <c r="Q48" s="92">
        <v>293</v>
      </c>
      <c r="R48" s="93">
        <v>293</v>
      </c>
      <c r="S48" s="93">
        <v>0</v>
      </c>
      <c r="T48" s="288"/>
    </row>
    <row r="49" spans="2:20" s="221" customFormat="1" ht="39.950000000000003" hidden="1" customHeight="1">
      <c r="B49" s="204">
        <v>45132</v>
      </c>
      <c r="C49" s="95">
        <v>806</v>
      </c>
      <c r="D49" s="96">
        <v>439</v>
      </c>
      <c r="E49" s="96">
        <v>138</v>
      </c>
      <c r="F49" s="96">
        <v>35</v>
      </c>
      <c r="G49" s="96">
        <v>94</v>
      </c>
      <c r="H49" s="96">
        <v>1</v>
      </c>
      <c r="I49" s="96">
        <v>19</v>
      </c>
      <c r="J49" s="96">
        <v>35</v>
      </c>
      <c r="K49" s="96">
        <v>9</v>
      </c>
      <c r="L49" s="96">
        <v>7</v>
      </c>
      <c r="M49" s="96">
        <v>29</v>
      </c>
      <c r="N49" s="95">
        <v>727</v>
      </c>
      <c r="O49" s="96">
        <v>727</v>
      </c>
      <c r="P49" s="96">
        <v>0</v>
      </c>
      <c r="Q49" s="95">
        <v>713</v>
      </c>
      <c r="R49" s="96">
        <v>713</v>
      </c>
      <c r="S49" s="96">
        <v>0</v>
      </c>
      <c r="T49" s="288"/>
    </row>
    <row r="50" spans="2:20" s="220" customFormat="1" ht="39.950000000000003" hidden="1" customHeight="1">
      <c r="B50" s="201">
        <v>45164</v>
      </c>
      <c r="C50" s="92">
        <v>785</v>
      </c>
      <c r="D50" s="93">
        <v>417</v>
      </c>
      <c r="E50" s="93">
        <v>138</v>
      </c>
      <c r="F50" s="93">
        <v>35</v>
      </c>
      <c r="G50" s="93">
        <v>94</v>
      </c>
      <c r="H50" s="93">
        <v>1</v>
      </c>
      <c r="I50" s="93">
        <v>19</v>
      </c>
      <c r="J50" s="93">
        <v>35</v>
      </c>
      <c r="K50" s="93">
        <v>9</v>
      </c>
      <c r="L50" s="93">
        <v>8</v>
      </c>
      <c r="M50" s="93">
        <v>29</v>
      </c>
      <c r="N50" s="92">
        <f>O50+P50</f>
        <v>829</v>
      </c>
      <c r="O50" s="93">
        <v>804</v>
      </c>
      <c r="P50" s="93">
        <v>25</v>
      </c>
      <c r="Q50" s="92">
        <f>R50+S50</f>
        <v>769</v>
      </c>
      <c r="R50" s="93">
        <v>749</v>
      </c>
      <c r="S50" s="93">
        <v>20</v>
      </c>
      <c r="T50" s="288"/>
    </row>
    <row r="51" spans="2:20" s="221" customFormat="1" ht="39.950000000000003" hidden="1" customHeight="1">
      <c r="B51" s="204">
        <v>45196</v>
      </c>
      <c r="C51" s="95">
        <v>784</v>
      </c>
      <c r="D51" s="96">
        <v>418</v>
      </c>
      <c r="E51" s="96">
        <v>136</v>
      </c>
      <c r="F51" s="96">
        <v>35</v>
      </c>
      <c r="G51" s="96">
        <v>94</v>
      </c>
      <c r="H51" s="96">
        <v>1</v>
      </c>
      <c r="I51" s="96">
        <v>19</v>
      </c>
      <c r="J51" s="96">
        <v>35</v>
      </c>
      <c r="K51" s="96">
        <v>9</v>
      </c>
      <c r="L51" s="96">
        <v>8</v>
      </c>
      <c r="M51" s="96">
        <v>29</v>
      </c>
      <c r="N51" s="95">
        <v>906</v>
      </c>
      <c r="O51" s="96">
        <v>878</v>
      </c>
      <c r="P51" s="96">
        <v>28</v>
      </c>
      <c r="Q51" s="95">
        <v>882</v>
      </c>
      <c r="R51" s="96">
        <v>857</v>
      </c>
      <c r="S51" s="96">
        <v>25</v>
      </c>
      <c r="T51" s="288"/>
    </row>
    <row r="52" spans="2:20" s="220" customFormat="1" ht="39.950000000000003" hidden="1" customHeight="1">
      <c r="B52" s="201">
        <v>45227</v>
      </c>
      <c r="C52" s="92">
        <v>783</v>
      </c>
      <c r="D52" s="93">
        <v>417</v>
      </c>
      <c r="E52" s="93">
        <v>136</v>
      </c>
      <c r="F52" s="93">
        <v>35</v>
      </c>
      <c r="G52" s="93">
        <v>94</v>
      </c>
      <c r="H52" s="93">
        <v>1</v>
      </c>
      <c r="I52" s="93">
        <v>19</v>
      </c>
      <c r="J52" s="93">
        <v>35</v>
      </c>
      <c r="K52" s="93">
        <v>9</v>
      </c>
      <c r="L52" s="93">
        <v>8</v>
      </c>
      <c r="M52" s="93">
        <v>29</v>
      </c>
      <c r="N52" s="92">
        <f>SUM(O52:P52)</f>
        <v>983</v>
      </c>
      <c r="O52" s="93">
        <v>954</v>
      </c>
      <c r="P52" s="93">
        <v>29</v>
      </c>
      <c r="Q52" s="92">
        <f>R52+S52</f>
        <v>953</v>
      </c>
      <c r="R52" s="93">
        <v>927</v>
      </c>
      <c r="S52" s="93">
        <v>26</v>
      </c>
      <c r="T52" s="288"/>
    </row>
    <row r="53" spans="2:20" s="221" customFormat="1" ht="39.950000000000003" hidden="1" customHeight="1">
      <c r="B53" s="204">
        <v>45258</v>
      </c>
      <c r="C53" s="95">
        <v>788</v>
      </c>
      <c r="D53" s="96">
        <v>430</v>
      </c>
      <c r="E53" s="96">
        <v>135</v>
      </c>
      <c r="F53" s="96">
        <v>34</v>
      </c>
      <c r="G53" s="96">
        <v>89</v>
      </c>
      <c r="H53" s="96">
        <v>1</v>
      </c>
      <c r="I53" s="96">
        <v>19</v>
      </c>
      <c r="J53" s="96">
        <v>34</v>
      </c>
      <c r="K53" s="96">
        <v>9</v>
      </c>
      <c r="L53" s="96">
        <v>8</v>
      </c>
      <c r="M53" s="96">
        <v>29</v>
      </c>
      <c r="N53" s="95">
        <v>1094</v>
      </c>
      <c r="O53" s="96">
        <v>1064</v>
      </c>
      <c r="P53" s="96">
        <v>30</v>
      </c>
      <c r="Q53" s="95">
        <v>1032</v>
      </c>
      <c r="R53" s="96">
        <v>1005</v>
      </c>
      <c r="S53" s="96">
        <v>27</v>
      </c>
      <c r="T53" s="288"/>
    </row>
    <row r="54" spans="2:20" s="220" customFormat="1" ht="39.950000000000003" hidden="1" customHeight="1">
      <c r="B54" s="201">
        <v>45289</v>
      </c>
      <c r="C54" s="92">
        <v>787</v>
      </c>
      <c r="D54" s="93">
        <v>430</v>
      </c>
      <c r="E54" s="93">
        <v>135</v>
      </c>
      <c r="F54" s="93">
        <v>34</v>
      </c>
      <c r="G54" s="93">
        <v>88</v>
      </c>
      <c r="H54" s="93">
        <v>1</v>
      </c>
      <c r="I54" s="93">
        <v>19</v>
      </c>
      <c r="J54" s="93">
        <v>34</v>
      </c>
      <c r="K54" s="93">
        <v>9</v>
      </c>
      <c r="L54" s="93">
        <v>8</v>
      </c>
      <c r="M54" s="93">
        <v>29</v>
      </c>
      <c r="N54" s="92">
        <v>1185</v>
      </c>
      <c r="O54" s="93">
        <v>1155</v>
      </c>
      <c r="P54" s="93">
        <v>30</v>
      </c>
      <c r="Q54" s="92">
        <v>1077</v>
      </c>
      <c r="R54" s="93">
        <v>1048</v>
      </c>
      <c r="S54" s="93">
        <v>29</v>
      </c>
      <c r="T54" s="288"/>
    </row>
    <row r="55" spans="2:20" s="221" customFormat="1" ht="39.75" hidden="1" customHeight="1">
      <c r="B55" s="200">
        <v>2024</v>
      </c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4"/>
      <c r="N55" s="224"/>
      <c r="O55" s="223"/>
      <c r="P55" s="223"/>
      <c r="Q55" s="223"/>
      <c r="R55" s="223"/>
      <c r="S55" s="223"/>
      <c r="T55" s="288"/>
    </row>
    <row r="56" spans="2:20" s="221" customFormat="1" ht="39.950000000000003" hidden="1" customHeight="1">
      <c r="B56" s="225">
        <v>45292</v>
      </c>
      <c r="C56" s="95">
        <f>SUM(D56:M56)</f>
        <v>780</v>
      </c>
      <c r="D56" s="96">
        <v>442</v>
      </c>
      <c r="E56" s="96">
        <v>134</v>
      </c>
      <c r="F56" s="96">
        <v>34</v>
      </c>
      <c r="G56" s="96">
        <v>88</v>
      </c>
      <c r="H56" s="96">
        <v>1</v>
      </c>
      <c r="I56" s="96">
        <v>19</v>
      </c>
      <c r="J56" s="96">
        <v>29</v>
      </c>
      <c r="K56" s="96">
        <v>9</v>
      </c>
      <c r="L56" s="96">
        <v>8</v>
      </c>
      <c r="M56" s="96">
        <v>16</v>
      </c>
      <c r="N56" s="95">
        <v>99</v>
      </c>
      <c r="O56" s="96">
        <v>97</v>
      </c>
      <c r="P56" s="96">
        <v>2</v>
      </c>
      <c r="Q56" s="95">
        <v>33</v>
      </c>
      <c r="R56" s="96">
        <v>30</v>
      </c>
      <c r="S56" s="96">
        <v>3</v>
      </c>
      <c r="T56" s="288"/>
    </row>
    <row r="57" spans="2:20" s="220" customFormat="1" ht="39.950000000000003" hidden="1" customHeight="1">
      <c r="B57" s="201">
        <v>45323</v>
      </c>
      <c r="C57" s="92">
        <v>772</v>
      </c>
      <c r="D57" s="93">
        <v>427</v>
      </c>
      <c r="E57" s="93">
        <v>132</v>
      </c>
      <c r="F57" s="93">
        <v>35</v>
      </c>
      <c r="G57" s="93">
        <v>89</v>
      </c>
      <c r="H57" s="93">
        <v>1</v>
      </c>
      <c r="I57" s="93">
        <v>19</v>
      </c>
      <c r="J57" s="93">
        <v>30</v>
      </c>
      <c r="K57" s="93">
        <v>8</v>
      </c>
      <c r="L57" s="93">
        <v>8</v>
      </c>
      <c r="M57" s="93">
        <v>23</v>
      </c>
      <c r="N57" s="92">
        <v>186</v>
      </c>
      <c r="O57" s="93">
        <v>182</v>
      </c>
      <c r="P57" s="93">
        <v>4</v>
      </c>
      <c r="Q57" s="92">
        <v>63</v>
      </c>
      <c r="R57" s="93">
        <v>58</v>
      </c>
      <c r="S57" s="93">
        <v>5</v>
      </c>
      <c r="T57" s="288"/>
    </row>
    <row r="58" spans="2:20" s="220" customFormat="1" ht="39.950000000000003" hidden="1" customHeight="1">
      <c r="B58" s="204">
        <v>45352</v>
      </c>
      <c r="C58" s="95">
        <v>774</v>
      </c>
      <c r="D58" s="96">
        <v>424</v>
      </c>
      <c r="E58" s="96">
        <v>130</v>
      </c>
      <c r="F58" s="96">
        <v>35</v>
      </c>
      <c r="G58" s="96">
        <v>89</v>
      </c>
      <c r="H58" s="96">
        <v>1</v>
      </c>
      <c r="I58" s="96">
        <v>19</v>
      </c>
      <c r="J58" s="96">
        <v>30</v>
      </c>
      <c r="K58" s="96">
        <v>8</v>
      </c>
      <c r="L58" s="96">
        <v>8</v>
      </c>
      <c r="M58" s="96">
        <v>30</v>
      </c>
      <c r="N58" s="95">
        <v>278</v>
      </c>
      <c r="O58" s="96">
        <v>268</v>
      </c>
      <c r="P58" s="96">
        <v>10</v>
      </c>
      <c r="Q58" s="95">
        <v>99</v>
      </c>
      <c r="R58" s="96">
        <v>88</v>
      </c>
      <c r="S58" s="96">
        <v>11</v>
      </c>
      <c r="T58" s="288"/>
    </row>
    <row r="59" spans="2:20" s="220" customFormat="1" ht="39.950000000000003" hidden="1" customHeight="1">
      <c r="B59" s="201">
        <v>45383</v>
      </c>
      <c r="C59" s="226">
        <v>765</v>
      </c>
      <c r="D59" s="93">
        <v>411</v>
      </c>
      <c r="E59" s="93">
        <v>132</v>
      </c>
      <c r="F59" s="93">
        <v>35</v>
      </c>
      <c r="G59" s="93">
        <v>91</v>
      </c>
      <c r="H59" s="93">
        <v>1</v>
      </c>
      <c r="I59" s="93">
        <v>19</v>
      </c>
      <c r="J59" s="93">
        <v>30</v>
      </c>
      <c r="K59" s="93">
        <v>8</v>
      </c>
      <c r="L59" s="92">
        <v>8</v>
      </c>
      <c r="M59" s="227">
        <v>30</v>
      </c>
      <c r="N59" s="92">
        <v>417</v>
      </c>
      <c r="O59" s="93">
        <v>406</v>
      </c>
      <c r="P59" s="93">
        <v>11</v>
      </c>
      <c r="Q59" s="92">
        <v>122</v>
      </c>
      <c r="R59" s="93">
        <v>109</v>
      </c>
      <c r="S59" s="93">
        <v>13</v>
      </c>
      <c r="T59" s="288"/>
    </row>
    <row r="60" spans="2:20" s="220" customFormat="1" ht="39.950000000000003" hidden="1" customHeight="1">
      <c r="B60" s="204">
        <v>45413</v>
      </c>
      <c r="C60" s="228">
        <f>SUM(D60:M60)</f>
        <v>762</v>
      </c>
      <c r="D60" s="229">
        <v>403</v>
      </c>
      <c r="E60" s="229">
        <v>134</v>
      </c>
      <c r="F60" s="229">
        <v>35</v>
      </c>
      <c r="G60" s="229">
        <v>92</v>
      </c>
      <c r="H60" s="229">
        <v>1</v>
      </c>
      <c r="I60" s="229">
        <v>19</v>
      </c>
      <c r="J60" s="229">
        <v>31</v>
      </c>
      <c r="K60" s="229">
        <v>8</v>
      </c>
      <c r="L60" s="229">
        <v>8</v>
      </c>
      <c r="M60" s="229">
        <v>31</v>
      </c>
      <c r="N60" s="95">
        <v>618</v>
      </c>
      <c r="O60" s="96">
        <v>600</v>
      </c>
      <c r="P60" s="96">
        <v>18</v>
      </c>
      <c r="Q60" s="95">
        <v>175</v>
      </c>
      <c r="R60" s="96">
        <v>159</v>
      </c>
      <c r="S60" s="96">
        <v>16</v>
      </c>
      <c r="T60" s="288"/>
    </row>
    <row r="61" spans="2:20" s="203" customFormat="1" ht="39.950000000000003" hidden="1" customHeight="1">
      <c r="B61" s="230">
        <v>45444</v>
      </c>
      <c r="C61" s="92">
        <f>SUM(D61:M61)</f>
        <v>789</v>
      </c>
      <c r="D61" s="93">
        <v>424</v>
      </c>
      <c r="E61" s="93">
        <v>136</v>
      </c>
      <c r="F61" s="93">
        <v>35</v>
      </c>
      <c r="G61" s="93">
        <v>93</v>
      </c>
      <c r="H61" s="93">
        <v>1</v>
      </c>
      <c r="I61" s="93">
        <v>20</v>
      </c>
      <c r="J61" s="93">
        <v>31</v>
      </c>
      <c r="K61" s="93">
        <v>8</v>
      </c>
      <c r="L61" s="93">
        <v>8</v>
      </c>
      <c r="M61" s="93">
        <v>33</v>
      </c>
      <c r="N61" s="287">
        <v>760</v>
      </c>
      <c r="O61" s="93">
        <v>741</v>
      </c>
      <c r="P61" s="93">
        <v>19</v>
      </c>
      <c r="Q61" s="92">
        <v>273</v>
      </c>
      <c r="R61" s="231">
        <v>253</v>
      </c>
      <c r="S61" s="231">
        <v>20</v>
      </c>
      <c r="T61" s="288"/>
    </row>
    <row r="62" spans="2:20" s="203" customFormat="1" ht="39.950000000000003" hidden="1" customHeight="1">
      <c r="B62" s="232">
        <v>45474</v>
      </c>
      <c r="C62" s="233">
        <f>SUM(D62:M62)</f>
        <v>794</v>
      </c>
      <c r="D62" s="229">
        <v>423</v>
      </c>
      <c r="E62" s="229">
        <v>137</v>
      </c>
      <c r="F62" s="229">
        <v>35</v>
      </c>
      <c r="G62" s="229">
        <v>97</v>
      </c>
      <c r="H62" s="229">
        <v>1</v>
      </c>
      <c r="I62" s="229">
        <v>20</v>
      </c>
      <c r="J62" s="229">
        <v>32</v>
      </c>
      <c r="K62" s="229">
        <v>8</v>
      </c>
      <c r="L62" s="229">
        <v>8</v>
      </c>
      <c r="M62" s="229">
        <v>33</v>
      </c>
      <c r="N62" s="95">
        <v>975</v>
      </c>
      <c r="O62" s="96">
        <v>954</v>
      </c>
      <c r="P62" s="96">
        <v>21</v>
      </c>
      <c r="Q62" s="95">
        <v>300</v>
      </c>
      <c r="R62" s="96">
        <v>279</v>
      </c>
      <c r="S62" s="96">
        <v>21</v>
      </c>
      <c r="T62" s="288"/>
    </row>
    <row r="63" spans="2:20" s="203" customFormat="1" ht="39.950000000000003" hidden="1" customHeight="1">
      <c r="B63" s="230">
        <v>45505</v>
      </c>
      <c r="C63" s="92">
        <v>771</v>
      </c>
      <c r="D63" s="93">
        <v>400</v>
      </c>
      <c r="E63" s="93">
        <v>136</v>
      </c>
      <c r="F63" s="93">
        <v>35</v>
      </c>
      <c r="G63" s="93">
        <v>99</v>
      </c>
      <c r="H63" s="93">
        <v>1</v>
      </c>
      <c r="I63" s="93">
        <v>20</v>
      </c>
      <c r="J63" s="93">
        <v>32</v>
      </c>
      <c r="K63" s="93">
        <v>8</v>
      </c>
      <c r="L63" s="93">
        <v>8</v>
      </c>
      <c r="M63" s="93">
        <v>32</v>
      </c>
      <c r="N63" s="287">
        <v>1154</v>
      </c>
      <c r="O63" s="93">
        <v>1126</v>
      </c>
      <c r="P63" s="93">
        <v>28</v>
      </c>
      <c r="Q63" s="92">
        <v>317</v>
      </c>
      <c r="R63" s="231">
        <v>295</v>
      </c>
      <c r="S63" s="231">
        <v>22</v>
      </c>
      <c r="T63" s="288"/>
    </row>
    <row r="64" spans="2:20" s="221" customFormat="1" ht="39.950000000000003" hidden="1" customHeight="1">
      <c r="B64" s="204">
        <v>45536</v>
      </c>
      <c r="C64" s="95">
        <v>794</v>
      </c>
      <c r="D64" s="96">
        <v>422</v>
      </c>
      <c r="E64" s="96">
        <v>135</v>
      </c>
      <c r="F64" s="96">
        <v>35</v>
      </c>
      <c r="G64" s="96">
        <v>100</v>
      </c>
      <c r="H64" s="96">
        <v>1</v>
      </c>
      <c r="I64" s="96">
        <v>20</v>
      </c>
      <c r="J64" s="96">
        <v>32</v>
      </c>
      <c r="K64" s="96">
        <v>8</v>
      </c>
      <c r="L64" s="96">
        <v>8</v>
      </c>
      <c r="M64" s="96">
        <v>33</v>
      </c>
      <c r="N64" s="95">
        <v>1322</v>
      </c>
      <c r="O64" s="96">
        <v>1289</v>
      </c>
      <c r="P64" s="96">
        <v>33</v>
      </c>
      <c r="Q64" s="95">
        <v>331</v>
      </c>
      <c r="R64" s="96">
        <v>305</v>
      </c>
      <c r="S64" s="96">
        <v>26</v>
      </c>
      <c r="T64" s="288"/>
    </row>
    <row r="65" spans="2:20" s="220" customFormat="1" ht="39.950000000000003" hidden="1" customHeight="1">
      <c r="B65" s="201">
        <v>45593</v>
      </c>
      <c r="C65" s="92">
        <f>SUM(D65:M65)</f>
        <v>792</v>
      </c>
      <c r="D65" s="93">
        <v>421</v>
      </c>
      <c r="E65" s="93">
        <v>133</v>
      </c>
      <c r="F65" s="93">
        <v>35</v>
      </c>
      <c r="G65" s="93">
        <v>100</v>
      </c>
      <c r="H65" s="93">
        <v>1</v>
      </c>
      <c r="I65" s="93">
        <v>20</v>
      </c>
      <c r="J65" s="93">
        <v>33</v>
      </c>
      <c r="K65" s="93">
        <v>8</v>
      </c>
      <c r="L65" s="93">
        <v>8</v>
      </c>
      <c r="M65" s="93">
        <v>33</v>
      </c>
      <c r="N65" s="92">
        <v>1462</v>
      </c>
      <c r="O65" s="93">
        <v>1426</v>
      </c>
      <c r="P65" s="93">
        <v>36</v>
      </c>
      <c r="Q65" s="92">
        <v>351</v>
      </c>
      <c r="R65" s="93">
        <v>319</v>
      </c>
      <c r="S65" s="93">
        <v>32</v>
      </c>
      <c r="T65" s="288"/>
    </row>
    <row r="66" spans="2:20" s="221" customFormat="1" ht="39.950000000000003" hidden="1" customHeight="1">
      <c r="B66" s="204">
        <v>45624</v>
      </c>
      <c r="C66" s="95">
        <f>SUM(D66:M66)</f>
        <v>794</v>
      </c>
      <c r="D66" s="96">
        <v>423</v>
      </c>
      <c r="E66" s="96">
        <v>132</v>
      </c>
      <c r="F66" s="96">
        <v>35</v>
      </c>
      <c r="G66" s="96">
        <v>101</v>
      </c>
      <c r="H66" s="96">
        <v>1</v>
      </c>
      <c r="I66" s="96">
        <v>20</v>
      </c>
      <c r="J66" s="96">
        <v>33</v>
      </c>
      <c r="K66" s="96">
        <v>8</v>
      </c>
      <c r="L66" s="96">
        <v>8</v>
      </c>
      <c r="M66" s="96">
        <v>33</v>
      </c>
      <c r="N66" s="95">
        <v>1601</v>
      </c>
      <c r="O66" s="96">
        <v>1562</v>
      </c>
      <c r="P66" s="96">
        <v>39</v>
      </c>
      <c r="Q66" s="95">
        <v>370</v>
      </c>
      <c r="R66" s="96">
        <v>336</v>
      </c>
      <c r="S66" s="96">
        <v>34</v>
      </c>
      <c r="T66" s="288"/>
    </row>
    <row r="67" spans="2:20" s="220" customFormat="1" ht="45.75" hidden="1" customHeight="1">
      <c r="B67" s="217">
        <v>45655</v>
      </c>
      <c r="C67" s="270">
        <v>788</v>
      </c>
      <c r="D67" s="271">
        <v>417</v>
      </c>
      <c r="E67" s="271">
        <v>132</v>
      </c>
      <c r="F67" s="271">
        <v>35</v>
      </c>
      <c r="G67" s="271">
        <v>101</v>
      </c>
      <c r="H67" s="271">
        <v>1</v>
      </c>
      <c r="I67" s="271">
        <v>20</v>
      </c>
      <c r="J67" s="271">
        <v>33</v>
      </c>
      <c r="K67" s="271">
        <v>8</v>
      </c>
      <c r="L67" s="271">
        <v>8</v>
      </c>
      <c r="M67" s="271">
        <v>33</v>
      </c>
      <c r="N67" s="270">
        <v>1767</v>
      </c>
      <c r="O67" s="271">
        <v>1724</v>
      </c>
      <c r="P67" s="271">
        <v>43</v>
      </c>
      <c r="Q67" s="270">
        <v>394</v>
      </c>
      <c r="R67" s="271">
        <v>354</v>
      </c>
      <c r="S67" s="271">
        <v>40</v>
      </c>
      <c r="T67" s="288"/>
    </row>
    <row r="68" spans="2:20" s="221" customFormat="1" ht="45.75" customHeight="1">
      <c r="B68" s="200">
        <v>2025</v>
      </c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4"/>
      <c r="N68" s="224"/>
      <c r="O68" s="223"/>
      <c r="P68" s="223"/>
      <c r="Q68" s="223"/>
      <c r="R68" s="223"/>
      <c r="S68" s="223"/>
      <c r="T68" s="288"/>
    </row>
    <row r="69" spans="2:20" s="221" customFormat="1" ht="45.75" hidden="1" customHeight="1">
      <c r="B69" s="225">
        <v>45658</v>
      </c>
      <c r="C69" s="95">
        <v>771</v>
      </c>
      <c r="D69" s="96">
        <v>404</v>
      </c>
      <c r="E69" s="96">
        <v>130</v>
      </c>
      <c r="F69" s="96">
        <v>38</v>
      </c>
      <c r="G69" s="96">
        <v>104</v>
      </c>
      <c r="H69" s="96">
        <v>1</v>
      </c>
      <c r="I69" s="96">
        <v>17</v>
      </c>
      <c r="J69" s="96">
        <v>39</v>
      </c>
      <c r="K69" s="96">
        <v>8</v>
      </c>
      <c r="L69" s="96">
        <v>8</v>
      </c>
      <c r="M69" s="96">
        <v>22</v>
      </c>
      <c r="N69" s="95">
        <v>196</v>
      </c>
      <c r="O69" s="96">
        <v>196</v>
      </c>
      <c r="P69" s="96">
        <v>0</v>
      </c>
      <c r="Q69" s="95">
        <v>14</v>
      </c>
      <c r="R69" s="96">
        <v>14</v>
      </c>
      <c r="S69" s="96">
        <v>0</v>
      </c>
      <c r="T69" s="288"/>
    </row>
    <row r="70" spans="2:20" s="221" customFormat="1" ht="45.75" hidden="1" customHeight="1">
      <c r="B70" s="201">
        <v>45689</v>
      </c>
      <c r="C70" s="92">
        <v>780</v>
      </c>
      <c r="D70" s="93">
        <v>405</v>
      </c>
      <c r="E70" s="93">
        <v>132</v>
      </c>
      <c r="F70" s="93">
        <v>37</v>
      </c>
      <c r="G70" s="93">
        <v>102</v>
      </c>
      <c r="H70" s="93">
        <v>1</v>
      </c>
      <c r="I70" s="93">
        <v>18</v>
      </c>
      <c r="J70" s="93">
        <v>40</v>
      </c>
      <c r="K70" s="93">
        <v>8</v>
      </c>
      <c r="L70" s="93">
        <v>8</v>
      </c>
      <c r="M70" s="93">
        <v>29</v>
      </c>
      <c r="N70" s="92">
        <v>113</v>
      </c>
      <c r="O70" s="93">
        <v>111</v>
      </c>
      <c r="P70" s="93">
        <v>2</v>
      </c>
      <c r="Q70" s="92">
        <v>13</v>
      </c>
      <c r="R70" s="93">
        <v>11</v>
      </c>
      <c r="S70" s="93">
        <v>2</v>
      </c>
      <c r="T70" s="288"/>
    </row>
    <row r="71" spans="2:20" s="220" customFormat="1" ht="45.75" hidden="1" customHeight="1">
      <c r="B71" s="204">
        <v>45717</v>
      </c>
      <c r="C71" s="95">
        <v>800</v>
      </c>
      <c r="D71" s="96">
        <v>422</v>
      </c>
      <c r="E71" s="96">
        <v>134</v>
      </c>
      <c r="F71" s="96">
        <v>37</v>
      </c>
      <c r="G71" s="96">
        <v>102</v>
      </c>
      <c r="H71" s="96">
        <v>1</v>
      </c>
      <c r="I71" s="96">
        <v>19</v>
      </c>
      <c r="J71" s="96">
        <v>40</v>
      </c>
      <c r="K71" s="96">
        <v>8</v>
      </c>
      <c r="L71" s="96">
        <v>8</v>
      </c>
      <c r="M71" s="96">
        <v>29</v>
      </c>
      <c r="N71" s="95">
        <v>384</v>
      </c>
      <c r="O71" s="96">
        <v>382</v>
      </c>
      <c r="P71" s="96">
        <v>2</v>
      </c>
      <c r="Q71" s="95">
        <v>48</v>
      </c>
      <c r="R71" s="96">
        <v>46</v>
      </c>
      <c r="S71" s="96">
        <v>2</v>
      </c>
      <c r="T71" s="288"/>
    </row>
    <row r="72" spans="2:20" s="220" customFormat="1" ht="45.75" hidden="1" customHeight="1">
      <c r="B72" s="201">
        <v>45748</v>
      </c>
      <c r="C72" s="226">
        <f>D72+E72+F72+G72+H72+I72+J72+K72+L72+M72</f>
        <v>812</v>
      </c>
      <c r="D72" s="93">
        <v>430</v>
      </c>
      <c r="E72" s="93">
        <v>135</v>
      </c>
      <c r="F72" s="93">
        <v>37</v>
      </c>
      <c r="G72" s="93">
        <v>103</v>
      </c>
      <c r="H72" s="93">
        <v>1</v>
      </c>
      <c r="I72" s="93">
        <v>19</v>
      </c>
      <c r="J72" s="93">
        <v>40</v>
      </c>
      <c r="K72" s="93">
        <v>8</v>
      </c>
      <c r="L72" s="93">
        <v>8</v>
      </c>
      <c r="M72" s="227">
        <v>31</v>
      </c>
      <c r="N72" s="278">
        <v>479</v>
      </c>
      <c r="O72" s="93">
        <v>476</v>
      </c>
      <c r="P72" s="93">
        <v>3</v>
      </c>
      <c r="Q72" s="92">
        <v>59</v>
      </c>
      <c r="R72" s="93">
        <v>56</v>
      </c>
      <c r="S72" s="93">
        <v>3</v>
      </c>
      <c r="T72" s="288"/>
    </row>
    <row r="73" spans="2:20" s="220" customFormat="1" ht="45.75" hidden="1" customHeight="1">
      <c r="B73" s="204">
        <v>45778</v>
      </c>
      <c r="C73" s="95">
        <f>D73+E73+F73+G73+H73+I73+J73+K73+L73+M73</f>
        <v>777</v>
      </c>
      <c r="D73" s="96">
        <v>392</v>
      </c>
      <c r="E73" s="96">
        <v>137</v>
      </c>
      <c r="F73" s="96">
        <v>37</v>
      </c>
      <c r="G73" s="96">
        <v>103</v>
      </c>
      <c r="H73" s="96">
        <v>1</v>
      </c>
      <c r="I73" s="96">
        <v>19</v>
      </c>
      <c r="J73" s="96">
        <v>40</v>
      </c>
      <c r="K73" s="96">
        <v>8</v>
      </c>
      <c r="L73" s="96">
        <v>8</v>
      </c>
      <c r="M73" s="96">
        <v>32</v>
      </c>
      <c r="N73" s="95">
        <v>552</v>
      </c>
      <c r="O73" s="96">
        <v>548</v>
      </c>
      <c r="P73" s="96">
        <v>4</v>
      </c>
      <c r="Q73" s="95">
        <v>69</v>
      </c>
      <c r="R73" s="96">
        <v>65</v>
      </c>
      <c r="S73" s="96">
        <v>4</v>
      </c>
      <c r="T73" s="288"/>
    </row>
    <row r="74" spans="2:20" s="220" customFormat="1" ht="45.75" hidden="1" customHeight="1">
      <c r="B74" s="201">
        <v>45810</v>
      </c>
      <c r="C74" s="226">
        <f>SUM(D74:M74)</f>
        <v>822</v>
      </c>
      <c r="D74" s="93">
        <v>435</v>
      </c>
      <c r="E74" s="93">
        <v>138</v>
      </c>
      <c r="F74" s="93">
        <v>37</v>
      </c>
      <c r="G74" s="93">
        <v>104</v>
      </c>
      <c r="H74" s="93">
        <v>1</v>
      </c>
      <c r="I74" s="93">
        <v>17</v>
      </c>
      <c r="J74" s="93">
        <v>40</v>
      </c>
      <c r="K74" s="93">
        <v>8</v>
      </c>
      <c r="L74" s="93">
        <v>8</v>
      </c>
      <c r="M74" s="227">
        <v>34</v>
      </c>
      <c r="N74" s="278">
        <v>605</v>
      </c>
      <c r="O74" s="93">
        <v>600</v>
      </c>
      <c r="P74" s="93">
        <v>5</v>
      </c>
      <c r="Q74" s="92">
        <v>71</v>
      </c>
      <c r="R74" s="93">
        <v>67</v>
      </c>
      <c r="S74" s="93">
        <v>4</v>
      </c>
      <c r="T74" s="288"/>
    </row>
    <row r="75" spans="2:20" s="220" customFormat="1" ht="45.75" customHeight="1">
      <c r="B75" s="204">
        <v>45839</v>
      </c>
      <c r="C75" s="95">
        <f>SUM(D75:M75)</f>
        <v>817</v>
      </c>
      <c r="D75" s="96">
        <v>426</v>
      </c>
      <c r="E75" s="96">
        <v>138</v>
      </c>
      <c r="F75" s="96">
        <v>38</v>
      </c>
      <c r="G75" s="96">
        <v>105</v>
      </c>
      <c r="H75" s="96">
        <v>1</v>
      </c>
      <c r="I75" s="96">
        <v>17</v>
      </c>
      <c r="J75" s="96">
        <v>40</v>
      </c>
      <c r="K75" s="96">
        <v>8</v>
      </c>
      <c r="L75" s="96">
        <v>9</v>
      </c>
      <c r="M75" s="96">
        <v>35</v>
      </c>
      <c r="N75" s="95">
        <v>672</v>
      </c>
      <c r="O75" s="96">
        <v>661</v>
      </c>
      <c r="P75" s="96">
        <v>11</v>
      </c>
      <c r="Q75" s="95">
        <v>84</v>
      </c>
      <c r="R75" s="96">
        <v>79</v>
      </c>
      <c r="S75" s="96">
        <v>5</v>
      </c>
      <c r="T75" s="288"/>
    </row>
    <row r="76" spans="2:20" s="220" customFormat="1" ht="45.75" customHeight="1">
      <c r="B76" s="201">
        <v>45894</v>
      </c>
      <c r="C76" s="226">
        <f>D76+E76+F76+G76+H76+I76+J76+K76+L76+M76</f>
        <v>826</v>
      </c>
      <c r="D76" s="93">
        <v>434</v>
      </c>
      <c r="E76" s="93">
        <v>137</v>
      </c>
      <c r="F76" s="93">
        <v>39</v>
      </c>
      <c r="G76" s="93">
        <v>105</v>
      </c>
      <c r="H76" s="93">
        <v>1</v>
      </c>
      <c r="I76" s="93">
        <v>17</v>
      </c>
      <c r="J76" s="93">
        <v>40</v>
      </c>
      <c r="K76" s="93">
        <v>8</v>
      </c>
      <c r="L76" s="93">
        <v>9</v>
      </c>
      <c r="M76" s="227">
        <v>36</v>
      </c>
      <c r="N76" s="278">
        <v>717</v>
      </c>
      <c r="O76" s="93">
        <v>705</v>
      </c>
      <c r="P76" s="93">
        <v>12</v>
      </c>
      <c r="Q76" s="92">
        <v>91</v>
      </c>
      <c r="R76" s="93">
        <v>82</v>
      </c>
      <c r="S76" s="93">
        <v>9</v>
      </c>
      <c r="T76" s="288"/>
    </row>
    <row r="77" spans="2:20" s="220" customFormat="1" ht="45.75" customHeight="1">
      <c r="B77" s="204">
        <v>45901</v>
      </c>
      <c r="C77" s="95">
        <f>SUM(D77:M77)</f>
        <v>809</v>
      </c>
      <c r="D77" s="96">
        <v>417</v>
      </c>
      <c r="E77" s="96">
        <v>137</v>
      </c>
      <c r="F77" s="96">
        <v>39</v>
      </c>
      <c r="G77" s="96">
        <v>105</v>
      </c>
      <c r="H77" s="96">
        <v>1</v>
      </c>
      <c r="I77" s="96">
        <v>17</v>
      </c>
      <c r="J77" s="96">
        <v>40</v>
      </c>
      <c r="K77" s="96">
        <v>8</v>
      </c>
      <c r="L77" s="96">
        <v>9</v>
      </c>
      <c r="M77" s="96">
        <v>36</v>
      </c>
      <c r="N77" s="95">
        <v>782</v>
      </c>
      <c r="O77" s="96">
        <v>765</v>
      </c>
      <c r="P77" s="96">
        <v>17</v>
      </c>
      <c r="Q77" s="95">
        <v>110</v>
      </c>
      <c r="R77" s="96">
        <v>98</v>
      </c>
      <c r="S77" s="96">
        <v>12</v>
      </c>
      <c r="T77" s="288"/>
    </row>
    <row r="78" spans="2:20" s="203" customFormat="1" ht="45.75" customHeight="1">
      <c r="B78" s="201">
        <v>45931</v>
      </c>
      <c r="C78" s="226">
        <f>D78+E78+F78+G78+H78+I78+J78+K78+L78+M78</f>
        <v>828</v>
      </c>
      <c r="D78" s="93">
        <v>434</v>
      </c>
      <c r="E78" s="93">
        <v>137</v>
      </c>
      <c r="F78" s="93">
        <v>39</v>
      </c>
      <c r="G78" s="93">
        <v>106</v>
      </c>
      <c r="H78" s="93">
        <v>1</v>
      </c>
      <c r="I78" s="93">
        <v>17</v>
      </c>
      <c r="J78" s="93">
        <v>41</v>
      </c>
      <c r="K78" s="93">
        <v>8</v>
      </c>
      <c r="L78" s="93">
        <v>9</v>
      </c>
      <c r="M78" s="227">
        <v>36</v>
      </c>
      <c r="N78" s="278">
        <v>831</v>
      </c>
      <c r="O78" s="93">
        <v>809</v>
      </c>
      <c r="P78" s="93">
        <v>22</v>
      </c>
      <c r="Q78" s="92">
        <v>125</v>
      </c>
      <c r="R78" s="93">
        <v>109</v>
      </c>
      <c r="S78" s="93">
        <v>16</v>
      </c>
      <c r="T78" s="288"/>
    </row>
    <row r="79" spans="2:20" s="203" customFormat="1" ht="45.75" customHeight="1">
      <c r="B79" s="204">
        <v>45962</v>
      </c>
      <c r="C79" s="95">
        <f>D79+E79+F79+G79+H79+I79+J79+K79+L79+M79</f>
        <v>831</v>
      </c>
      <c r="D79" s="96">
        <v>437</v>
      </c>
      <c r="E79" s="96">
        <v>136</v>
      </c>
      <c r="F79" s="96">
        <v>39</v>
      </c>
      <c r="G79" s="96">
        <v>107</v>
      </c>
      <c r="H79" s="96">
        <v>1</v>
      </c>
      <c r="I79" s="96">
        <v>17</v>
      </c>
      <c r="J79" s="96">
        <v>41</v>
      </c>
      <c r="K79" s="96">
        <v>8</v>
      </c>
      <c r="L79" s="96">
        <v>9</v>
      </c>
      <c r="M79" s="96">
        <v>36</v>
      </c>
      <c r="N79" s="95">
        <v>880</v>
      </c>
      <c r="O79" s="96">
        <v>853</v>
      </c>
      <c r="P79" s="96">
        <v>27</v>
      </c>
      <c r="Q79" s="95">
        <v>144</v>
      </c>
      <c r="R79" s="96">
        <v>124</v>
      </c>
      <c r="S79" s="96">
        <v>20</v>
      </c>
      <c r="T79" s="288"/>
    </row>
    <row r="80" spans="2:20" s="220" customFormat="1" ht="45.75" customHeight="1">
      <c r="B80" s="217">
        <v>46020</v>
      </c>
      <c r="C80" s="270">
        <v>812</v>
      </c>
      <c r="D80" s="271">
        <v>420</v>
      </c>
      <c r="E80" s="271">
        <v>136</v>
      </c>
      <c r="F80" s="271">
        <v>39</v>
      </c>
      <c r="G80" s="271">
        <v>107</v>
      </c>
      <c r="H80" s="271">
        <v>1</v>
      </c>
      <c r="I80" s="271">
        <v>17</v>
      </c>
      <c r="J80" s="271">
        <v>39</v>
      </c>
      <c r="K80" s="271">
        <v>8</v>
      </c>
      <c r="L80" s="271">
        <v>9</v>
      </c>
      <c r="M80" s="271">
        <v>36</v>
      </c>
      <c r="N80" s="285">
        <v>946</v>
      </c>
      <c r="O80" s="271">
        <v>914</v>
      </c>
      <c r="P80" s="271">
        <v>32</v>
      </c>
      <c r="Q80" s="270">
        <v>177</v>
      </c>
      <c r="R80" s="271">
        <v>153</v>
      </c>
      <c r="S80" s="271">
        <v>24</v>
      </c>
      <c r="T80" s="288"/>
    </row>
    <row r="81" spans="1:20" s="220" customFormat="1" ht="45.75" customHeight="1">
      <c r="B81" s="200">
        <v>2026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4"/>
      <c r="N81" s="224"/>
      <c r="O81" s="223"/>
      <c r="P81" s="223"/>
      <c r="Q81" s="223"/>
      <c r="R81" s="223"/>
      <c r="S81" s="223"/>
      <c r="T81" s="288"/>
    </row>
    <row r="82" spans="1:20" s="203" customFormat="1" ht="45.75" customHeight="1">
      <c r="B82" s="204">
        <v>46023</v>
      </c>
      <c r="C82" s="95">
        <v>807</v>
      </c>
      <c r="D82" s="96">
        <v>426</v>
      </c>
      <c r="E82" s="96">
        <v>132</v>
      </c>
      <c r="F82" s="96">
        <v>39</v>
      </c>
      <c r="G82" s="96">
        <v>102</v>
      </c>
      <c r="H82" s="96">
        <v>1</v>
      </c>
      <c r="I82" s="96">
        <v>15</v>
      </c>
      <c r="J82" s="96">
        <v>39</v>
      </c>
      <c r="K82" s="96">
        <v>8</v>
      </c>
      <c r="L82" s="96">
        <v>9</v>
      </c>
      <c r="M82" s="96">
        <v>36</v>
      </c>
      <c r="N82" s="95">
        <v>82</v>
      </c>
      <c r="O82" s="96">
        <v>78</v>
      </c>
      <c r="P82" s="96">
        <v>4</v>
      </c>
      <c r="Q82" s="95">
        <v>44</v>
      </c>
      <c r="R82" s="96">
        <v>42</v>
      </c>
      <c r="S82" s="96">
        <v>2</v>
      </c>
    </row>
    <row r="83" spans="1:20" s="75" customFormat="1" ht="45.75" customHeight="1">
      <c r="B83" s="201">
        <v>46054</v>
      </c>
      <c r="C83" s="226">
        <v>804</v>
      </c>
      <c r="D83" s="93">
        <v>437</v>
      </c>
      <c r="E83" s="93">
        <v>134</v>
      </c>
      <c r="F83" s="93">
        <v>39</v>
      </c>
      <c r="G83" s="93">
        <v>102</v>
      </c>
      <c r="H83" s="93">
        <v>1</v>
      </c>
      <c r="I83" s="93">
        <v>15</v>
      </c>
      <c r="J83" s="93">
        <v>39</v>
      </c>
      <c r="K83" s="93">
        <v>8</v>
      </c>
      <c r="L83" s="93">
        <v>9</v>
      </c>
      <c r="M83" s="227">
        <v>20</v>
      </c>
      <c r="N83" s="278">
        <v>151</v>
      </c>
      <c r="O83" s="93">
        <v>142</v>
      </c>
      <c r="P83" s="93">
        <v>9</v>
      </c>
      <c r="Q83" s="92">
        <v>65</v>
      </c>
      <c r="R83" s="93">
        <v>59</v>
      </c>
      <c r="S83" s="93">
        <v>6</v>
      </c>
    </row>
    <row r="84" spans="1:20" s="75" customFormat="1" ht="45.75" customHeight="1">
      <c r="B84" s="204">
        <v>46082</v>
      </c>
      <c r="C84" s="95">
        <v>792</v>
      </c>
      <c r="D84" s="96">
        <v>421</v>
      </c>
      <c r="E84" s="96">
        <v>135</v>
      </c>
      <c r="F84" s="96">
        <v>39</v>
      </c>
      <c r="G84" s="96">
        <v>102</v>
      </c>
      <c r="H84" s="96">
        <v>1</v>
      </c>
      <c r="I84" s="96">
        <v>15</v>
      </c>
      <c r="J84" s="96">
        <v>39</v>
      </c>
      <c r="K84" s="96">
        <v>8</v>
      </c>
      <c r="L84" s="96">
        <v>9</v>
      </c>
      <c r="M84" s="96">
        <v>23</v>
      </c>
      <c r="N84" s="95">
        <v>197</v>
      </c>
      <c r="O84" s="96">
        <v>184</v>
      </c>
      <c r="P84" s="96">
        <v>13</v>
      </c>
      <c r="Q84" s="95">
        <v>114</v>
      </c>
      <c r="R84" s="96">
        <v>103</v>
      </c>
      <c r="S84" s="96">
        <v>11</v>
      </c>
    </row>
    <row r="85" spans="1:20" s="75" customFormat="1" ht="45.75" customHeight="1">
      <c r="B85" s="201">
        <v>46113</v>
      </c>
      <c r="C85" s="226">
        <v>759</v>
      </c>
      <c r="D85" s="93">
        <v>383</v>
      </c>
      <c r="E85" s="93">
        <v>136</v>
      </c>
      <c r="F85" s="93">
        <v>39</v>
      </c>
      <c r="G85" s="93">
        <v>103</v>
      </c>
      <c r="H85" s="93">
        <v>1</v>
      </c>
      <c r="I85" s="93">
        <v>15</v>
      </c>
      <c r="J85" s="93">
        <v>39</v>
      </c>
      <c r="K85" s="93">
        <v>8</v>
      </c>
      <c r="L85" s="93">
        <v>10</v>
      </c>
      <c r="M85" s="227">
        <v>25</v>
      </c>
      <c r="N85" s="278">
        <v>235</v>
      </c>
      <c r="O85" s="93">
        <v>218</v>
      </c>
      <c r="P85" s="93">
        <v>17</v>
      </c>
      <c r="Q85" s="92">
        <v>153</v>
      </c>
      <c r="R85" s="93">
        <v>141</v>
      </c>
      <c r="S85" s="93">
        <v>12</v>
      </c>
    </row>
    <row r="86" spans="1:20" s="75" customFormat="1" ht="45.75" customHeight="1">
      <c r="B86" s="204">
        <v>46143</v>
      </c>
      <c r="C86" s="95">
        <f>D86+E86+F86+G86+H86+I86+J86+K86+L86+M86</f>
        <v>762</v>
      </c>
      <c r="D86" s="96">
        <v>384</v>
      </c>
      <c r="E86" s="96">
        <v>137</v>
      </c>
      <c r="F86" s="96">
        <v>39</v>
      </c>
      <c r="G86" s="96">
        <v>104</v>
      </c>
      <c r="H86" s="96">
        <v>1</v>
      </c>
      <c r="I86" s="96">
        <v>15</v>
      </c>
      <c r="J86" s="96">
        <v>39</v>
      </c>
      <c r="K86" s="96">
        <v>8</v>
      </c>
      <c r="L86" s="96">
        <v>10</v>
      </c>
      <c r="M86" s="96">
        <v>25</v>
      </c>
      <c r="N86" s="95">
        <f>O86+P86</f>
        <v>271</v>
      </c>
      <c r="O86" s="96">
        <v>251</v>
      </c>
      <c r="P86" s="96">
        <v>20</v>
      </c>
      <c r="Q86" s="95">
        <f>R86+S86</f>
        <v>169</v>
      </c>
      <c r="R86" s="96">
        <v>155</v>
      </c>
      <c r="S86" s="96">
        <v>14</v>
      </c>
    </row>
    <row r="87" spans="1:20" s="75" customFormat="1" ht="36.75" customHeight="1">
      <c r="B87" s="201">
        <v>46174</v>
      </c>
      <c r="C87" s="226">
        <f>D87+E87+F87+G87+H87+I87+J87+K87+L87+M87</f>
        <v>757</v>
      </c>
      <c r="D87" s="93">
        <v>374</v>
      </c>
      <c r="E87" s="93">
        <v>137</v>
      </c>
      <c r="F87" s="93">
        <v>39</v>
      </c>
      <c r="G87" s="93">
        <v>106</v>
      </c>
      <c r="H87" s="93">
        <v>1</v>
      </c>
      <c r="I87" s="93">
        <v>16</v>
      </c>
      <c r="J87" s="93">
        <v>39</v>
      </c>
      <c r="K87" s="93">
        <v>8</v>
      </c>
      <c r="L87" s="93">
        <v>10</v>
      </c>
      <c r="M87" s="227">
        <v>27</v>
      </c>
      <c r="N87" s="278">
        <f>O87+P87</f>
        <v>298</v>
      </c>
      <c r="O87" s="93">
        <v>274</v>
      </c>
      <c r="P87" s="93">
        <v>24</v>
      </c>
      <c r="Q87" s="92">
        <f>R87+S87</f>
        <v>188</v>
      </c>
      <c r="R87" s="93">
        <v>170</v>
      </c>
      <c r="S87" s="93">
        <v>18</v>
      </c>
    </row>
    <row r="88" spans="1:20" s="75" customFormat="1" ht="36.75" customHeight="1">
      <c r="B88" s="369">
        <v>46204</v>
      </c>
      <c r="C88" s="374">
        <v>764</v>
      </c>
      <c r="D88" s="375">
        <v>375</v>
      </c>
      <c r="E88" s="375">
        <v>138</v>
      </c>
      <c r="F88" s="375">
        <v>39</v>
      </c>
      <c r="G88" s="375">
        <v>108</v>
      </c>
      <c r="H88" s="375">
        <v>1</v>
      </c>
      <c r="I88" s="375">
        <v>16</v>
      </c>
      <c r="J88" s="375">
        <v>40</v>
      </c>
      <c r="K88" s="375">
        <v>8</v>
      </c>
      <c r="L88" s="375">
        <v>10</v>
      </c>
      <c r="M88" s="375">
        <v>29</v>
      </c>
      <c r="N88" s="374">
        <v>325</v>
      </c>
      <c r="O88" s="375">
        <v>299</v>
      </c>
      <c r="P88" s="375">
        <v>26</v>
      </c>
      <c r="Q88" s="374">
        <v>232</v>
      </c>
      <c r="R88" s="375">
        <v>211</v>
      </c>
      <c r="S88" s="375">
        <v>21</v>
      </c>
    </row>
    <row r="89" spans="1:20" s="75" customFormat="1" ht="30" customHeight="1">
      <c r="B89" s="195" t="s">
        <v>172</v>
      </c>
      <c r="C89" s="195"/>
      <c r="D89" s="276"/>
      <c r="E89" s="262"/>
      <c r="F89" s="262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 t="s">
        <v>173</v>
      </c>
    </row>
    <row r="90" spans="1:20" s="235" customFormat="1" ht="26.25">
      <c r="B90" s="402" t="s">
        <v>254</v>
      </c>
      <c r="C90" s="402"/>
      <c r="D90" s="263"/>
      <c r="E90" s="259"/>
      <c r="F90" s="264"/>
      <c r="G90" s="234"/>
      <c r="H90" s="234"/>
      <c r="I90" s="234"/>
      <c r="J90" s="234"/>
      <c r="K90" s="234"/>
      <c r="L90" s="234"/>
      <c r="M90" s="234"/>
      <c r="N90" s="234"/>
      <c r="O90" s="234"/>
      <c r="P90" s="420" t="s">
        <v>253</v>
      </c>
      <c r="Q90" s="420"/>
      <c r="R90" s="420"/>
      <c r="S90" s="420"/>
    </row>
    <row r="91" spans="1:20" ht="23.25">
      <c r="B91" s="368"/>
      <c r="D91" s="265"/>
      <c r="E91" s="261"/>
      <c r="F91" s="258"/>
      <c r="G91" s="196"/>
    </row>
    <row r="92" spans="1:20" s="75" customFormat="1" ht="24.75" customHeight="1">
      <c r="A92" s="365"/>
      <c r="B92" s="368"/>
      <c r="C92" s="326"/>
      <c r="D92" s="327"/>
      <c r="E92" s="327"/>
      <c r="F92" s="327"/>
      <c r="G92" s="327"/>
      <c r="H92" s="327"/>
      <c r="I92" s="327"/>
      <c r="J92" s="327"/>
      <c r="K92" s="327"/>
      <c r="L92" s="327"/>
      <c r="M92" s="331"/>
      <c r="N92" s="328"/>
      <c r="O92" s="327"/>
      <c r="P92" s="327"/>
      <c r="Q92" s="326"/>
      <c r="R92" s="327"/>
      <c r="S92" s="327"/>
      <c r="T92" s="365"/>
    </row>
    <row r="93" spans="1:20" ht="23.25">
      <c r="A93" s="39"/>
      <c r="B93" s="368"/>
      <c r="C93" s="367"/>
      <c r="D93" s="266"/>
      <c r="E93" s="260"/>
      <c r="F93" s="258"/>
      <c r="G93" s="367"/>
      <c r="H93" s="367"/>
      <c r="I93" s="367"/>
      <c r="J93" s="367"/>
      <c r="K93" s="367"/>
      <c r="L93" s="367"/>
      <c r="M93" s="367"/>
      <c r="N93" s="367"/>
      <c r="O93" s="367"/>
      <c r="P93" s="367"/>
      <c r="Q93" s="367"/>
      <c r="R93" s="366"/>
      <c r="S93" s="366"/>
      <c r="T93" s="39"/>
    </row>
    <row r="94" spans="1:20" ht="15" customHeight="1">
      <c r="A94" s="39"/>
      <c r="B94" s="368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</row>
    <row r="95" spans="1:20" ht="1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</row>
    <row r="96" spans="1:20" ht="1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</row>
    <row r="97" spans="2:19" ht="1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</row>
    <row r="98" spans="2:19" ht="1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</row>
    <row r="99" spans="2:19" ht="1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2:19" ht="1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2:19" ht="1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</row>
    <row r="102" spans="2:19" ht="1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</row>
    <row r="103" spans="2:19" ht="1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</row>
    <row r="104" spans="2:19" ht="1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</row>
    <row r="105" spans="2:19" ht="1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2:19" ht="1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</row>
    <row r="107" spans="2:19" ht="1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</row>
    <row r="108" spans="2:19" ht="1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</row>
    <row r="109" spans="2:19" ht="1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</row>
    <row r="110" spans="2:19" ht="1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</row>
    <row r="111" spans="2:19" ht="1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</row>
    <row r="112" spans="2:19" ht="1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</row>
    <row r="113" spans="2:19" ht="1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</row>
    <row r="114" spans="2:19" ht="1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</row>
    <row r="115" spans="2:19" ht="1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2:19" ht="1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</row>
    <row r="117" spans="2:19" ht="1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2:19" ht="1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</row>
    <row r="119" spans="2:19" ht="1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</row>
    <row r="120" spans="2:19" ht="1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</row>
    <row r="121" spans="2:19" ht="1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</row>
  </sheetData>
  <mergeCells count="11">
    <mergeCell ref="B90:C90"/>
    <mergeCell ref="C10:S10"/>
    <mergeCell ref="B6:B9"/>
    <mergeCell ref="B2:D2"/>
    <mergeCell ref="Q2:S2"/>
    <mergeCell ref="E2:P2"/>
    <mergeCell ref="C6:M6"/>
    <mergeCell ref="N6:S6"/>
    <mergeCell ref="D3:Q3"/>
    <mergeCell ref="D4:Q4"/>
    <mergeCell ref="P90:S90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T168"/>
  <sheetViews>
    <sheetView rightToLeft="1" zoomScale="42" zoomScaleNormal="50" workbookViewId="0">
      <selection activeCell="D2" sqref="D2:H2"/>
    </sheetView>
  </sheetViews>
  <sheetFormatPr defaultColWidth="8.85546875" defaultRowHeight="15.75"/>
  <cols>
    <col min="1" max="1" width="10.7109375" customWidth="1"/>
    <col min="2" max="2" width="30.7109375" style="12" customWidth="1"/>
    <col min="3" max="9" width="35.7109375" style="12" customWidth="1"/>
    <col min="10" max="10" width="56.42578125" style="12" customWidth="1"/>
    <col min="11" max="14" width="12.28515625" customWidth="1"/>
    <col min="15" max="15" width="13.85546875" customWidth="1"/>
    <col min="16" max="16" width="12.85546875" customWidth="1"/>
    <col min="17" max="17" width="13.42578125" customWidth="1"/>
    <col min="18" max="18" width="13.140625" customWidth="1"/>
    <col min="19" max="19" width="20.140625" bestFit="1" customWidth="1"/>
    <col min="20" max="22" width="13.28515625" customWidth="1"/>
    <col min="23" max="23" width="73.28515625" bestFit="1" customWidth="1"/>
  </cols>
  <sheetData>
    <row r="1" spans="2:20" ht="18" customHeight="1">
      <c r="C1" s="13"/>
      <c r="D1" s="13"/>
      <c r="E1" s="13"/>
      <c r="F1" s="13"/>
      <c r="G1" s="13"/>
      <c r="H1" s="13"/>
      <c r="I1" s="13"/>
      <c r="J1" s="13"/>
    </row>
    <row r="2" spans="2:20" s="66" customFormat="1" ht="39.950000000000003" customHeight="1">
      <c r="B2" s="407" t="s">
        <v>167</v>
      </c>
      <c r="C2" s="408"/>
      <c r="D2" s="425" t="s">
        <v>145</v>
      </c>
      <c r="E2" s="425"/>
      <c r="F2" s="425"/>
      <c r="G2" s="425"/>
      <c r="H2" s="425"/>
      <c r="I2" s="410" t="s">
        <v>146</v>
      </c>
      <c r="J2" s="412"/>
      <c r="K2" s="22"/>
      <c r="L2" s="22"/>
      <c r="M2" s="22"/>
      <c r="N2" s="23"/>
    </row>
    <row r="3" spans="2:20" s="66" customFormat="1" ht="45" customHeight="1">
      <c r="B3" s="51"/>
      <c r="C3" s="52"/>
      <c r="D3" s="426" t="s">
        <v>274</v>
      </c>
      <c r="E3" s="426"/>
      <c r="F3" s="426"/>
      <c r="G3" s="426"/>
      <c r="H3" s="426"/>
      <c r="I3" s="61"/>
      <c r="J3" s="61"/>
      <c r="K3" s="73"/>
      <c r="L3" s="73"/>
      <c r="M3" s="22"/>
      <c r="N3" s="22"/>
    </row>
    <row r="4" spans="2:20" s="66" customFormat="1" ht="39.950000000000003" customHeight="1">
      <c r="B4" s="51"/>
      <c r="C4" s="52"/>
      <c r="D4" s="419" t="s">
        <v>275</v>
      </c>
      <c r="E4" s="419"/>
      <c r="F4" s="419"/>
      <c r="G4" s="419"/>
      <c r="H4" s="419"/>
      <c r="I4" s="61"/>
      <c r="J4" s="61"/>
      <c r="K4" s="73"/>
      <c r="L4" s="73"/>
      <c r="M4" s="22"/>
      <c r="N4" s="22"/>
    </row>
    <row r="5" spans="2:20" s="66" customFormat="1" ht="9.9499999999999993" customHeight="1">
      <c r="B5" s="65"/>
      <c r="C5" s="69"/>
      <c r="D5" s="69"/>
      <c r="E5" s="69"/>
      <c r="F5" s="115"/>
      <c r="G5" s="115"/>
      <c r="H5" s="115"/>
      <c r="I5" s="116"/>
      <c r="J5" s="116"/>
      <c r="K5" s="73"/>
      <c r="L5" s="73"/>
      <c r="M5" s="73"/>
      <c r="N5" s="73"/>
    </row>
    <row r="6" spans="2:20" ht="100.15" customHeight="1">
      <c r="B6" s="404"/>
      <c r="C6" s="422" t="s">
        <v>170</v>
      </c>
      <c r="D6" s="423"/>
      <c r="E6" s="423"/>
      <c r="F6" s="423"/>
      <c r="G6" s="423"/>
      <c r="H6" s="423"/>
      <c r="I6" s="422" t="s">
        <v>174</v>
      </c>
      <c r="J6" s="424"/>
    </row>
    <row r="7" spans="2:20" ht="199.9" customHeight="1">
      <c r="B7" s="405"/>
      <c r="C7" s="110" t="s">
        <v>35</v>
      </c>
      <c r="D7" s="110" t="s">
        <v>17</v>
      </c>
      <c r="E7" s="110" t="s">
        <v>16</v>
      </c>
      <c r="F7" s="110" t="s">
        <v>187</v>
      </c>
      <c r="G7" s="110" t="s">
        <v>17</v>
      </c>
      <c r="H7" s="110" t="s">
        <v>16</v>
      </c>
      <c r="I7" s="110" t="s">
        <v>34</v>
      </c>
      <c r="J7" s="114" t="s">
        <v>33</v>
      </c>
    </row>
    <row r="8" spans="2:20" ht="21.75" customHeight="1">
      <c r="B8" s="405"/>
      <c r="C8" s="26"/>
      <c r="D8" s="26"/>
      <c r="E8" s="26"/>
      <c r="F8" s="26"/>
      <c r="G8" s="26"/>
      <c r="H8" s="26"/>
      <c r="I8" s="26"/>
      <c r="J8" s="117"/>
    </row>
    <row r="9" spans="2:20" ht="254.25" customHeight="1">
      <c r="B9" s="406"/>
      <c r="C9" s="112" t="s">
        <v>32</v>
      </c>
      <c r="D9" s="112" t="s">
        <v>2</v>
      </c>
      <c r="E9" s="112" t="s">
        <v>1</v>
      </c>
      <c r="F9" s="112" t="s">
        <v>182</v>
      </c>
      <c r="G9" s="112" t="s">
        <v>129</v>
      </c>
      <c r="H9" s="112" t="s">
        <v>1</v>
      </c>
      <c r="I9" s="112" t="s">
        <v>186</v>
      </c>
      <c r="J9" s="158" t="s">
        <v>31</v>
      </c>
      <c r="K9" s="66"/>
    </row>
    <row r="10" spans="2:20" s="74" customFormat="1" ht="75" customHeight="1">
      <c r="B10" s="136" t="s">
        <v>0</v>
      </c>
      <c r="C10" s="421"/>
      <c r="D10" s="421"/>
      <c r="E10" s="421"/>
      <c r="F10" s="421"/>
      <c r="G10" s="421"/>
      <c r="H10" s="421"/>
      <c r="I10" s="421"/>
      <c r="J10" s="421"/>
    </row>
    <row r="11" spans="2:20" s="198" customFormat="1" ht="39.950000000000003" hidden="1" customHeight="1">
      <c r="B11" s="91">
        <v>2016</v>
      </c>
      <c r="C11" s="91">
        <v>5</v>
      </c>
      <c r="D11" s="138">
        <v>5</v>
      </c>
      <c r="E11" s="138">
        <v>0</v>
      </c>
      <c r="F11" s="91">
        <v>5</v>
      </c>
      <c r="G11" s="138">
        <v>5</v>
      </c>
      <c r="H11" s="138">
        <v>0</v>
      </c>
      <c r="I11" s="137">
        <v>4.3E-3</v>
      </c>
      <c r="J11" s="119">
        <v>2073.37</v>
      </c>
      <c r="R11" s="199"/>
      <c r="S11" s="199"/>
      <c r="T11" s="199"/>
    </row>
    <row r="12" spans="2:20" s="198" customFormat="1" ht="39.950000000000003" hidden="1" customHeight="1">
      <c r="B12" s="98">
        <v>2017</v>
      </c>
      <c r="C12" s="98">
        <v>8</v>
      </c>
      <c r="D12" s="100">
        <v>8</v>
      </c>
      <c r="E12" s="100">
        <v>0</v>
      </c>
      <c r="F12" s="98">
        <v>7</v>
      </c>
      <c r="G12" s="100">
        <v>7</v>
      </c>
      <c r="H12" s="100">
        <v>0</v>
      </c>
      <c r="I12" s="99">
        <v>1.1299999999999999E-2</v>
      </c>
      <c r="J12" s="118">
        <v>1953</v>
      </c>
      <c r="R12" s="199"/>
      <c r="S12" s="199"/>
      <c r="T12" s="199"/>
    </row>
    <row r="13" spans="2:20" s="198" customFormat="1" ht="39.950000000000003" hidden="1" customHeight="1">
      <c r="B13" s="91">
        <v>2018</v>
      </c>
      <c r="C13" s="91">
        <v>9</v>
      </c>
      <c r="D13" s="138">
        <v>9</v>
      </c>
      <c r="E13" s="138">
        <v>0</v>
      </c>
      <c r="F13" s="91">
        <v>8</v>
      </c>
      <c r="G13" s="138">
        <v>8</v>
      </c>
      <c r="H13" s="138">
        <v>0</v>
      </c>
      <c r="I13" s="137">
        <v>1.44E-2</v>
      </c>
      <c r="J13" s="119">
        <v>2158.84</v>
      </c>
      <c r="R13" s="199"/>
      <c r="S13" s="199"/>
      <c r="T13" s="199"/>
    </row>
    <row r="14" spans="2:20" s="198" customFormat="1" ht="39.950000000000003" hidden="1" customHeight="1">
      <c r="B14" s="98">
        <v>2019</v>
      </c>
      <c r="C14" s="100">
        <v>5</v>
      </c>
      <c r="D14" s="100">
        <v>5</v>
      </c>
      <c r="E14" s="100">
        <v>0</v>
      </c>
      <c r="F14" s="100">
        <v>3</v>
      </c>
      <c r="G14" s="100">
        <v>3</v>
      </c>
      <c r="H14" s="100">
        <v>0</v>
      </c>
      <c r="I14" s="99">
        <v>1.0690685232352405E-2</v>
      </c>
      <c r="J14" s="118">
        <v>1997.35</v>
      </c>
      <c r="R14" s="199"/>
      <c r="S14" s="199"/>
      <c r="T14" s="199"/>
    </row>
    <row r="15" spans="2:20" s="198" customFormat="1" ht="39.950000000000003" hidden="1" customHeight="1">
      <c r="B15" s="91">
        <v>2020</v>
      </c>
      <c r="C15" s="138">
        <v>1</v>
      </c>
      <c r="D15" s="138">
        <v>1</v>
      </c>
      <c r="E15" s="138">
        <v>0</v>
      </c>
      <c r="F15" s="138">
        <v>3</v>
      </c>
      <c r="G15" s="138">
        <v>3</v>
      </c>
      <c r="H15" s="138">
        <v>0</v>
      </c>
      <c r="I15" s="137">
        <v>2.7441511623814648E-2</v>
      </c>
      <c r="J15" s="119">
        <v>1988.97</v>
      </c>
      <c r="R15" s="199"/>
      <c r="S15" s="199"/>
      <c r="T15" s="199"/>
    </row>
    <row r="16" spans="2:20" s="198" customFormat="1" ht="39.950000000000003" customHeight="1">
      <c r="B16" s="98">
        <v>2021</v>
      </c>
      <c r="C16" s="100">
        <v>1</v>
      </c>
      <c r="D16" s="100">
        <v>1</v>
      </c>
      <c r="E16" s="100">
        <v>0</v>
      </c>
      <c r="F16" s="100">
        <v>0</v>
      </c>
      <c r="G16" s="100">
        <v>0</v>
      </c>
      <c r="H16" s="100">
        <v>0</v>
      </c>
      <c r="I16" s="387">
        <v>1.3899999999999999E-2</v>
      </c>
      <c r="J16" s="95">
        <v>1929</v>
      </c>
      <c r="R16" s="199"/>
      <c r="S16" s="199"/>
      <c r="T16" s="199"/>
    </row>
    <row r="17" spans="2:20" s="198" customFormat="1" ht="39.950000000000003" customHeight="1">
      <c r="B17" s="91">
        <v>2022</v>
      </c>
      <c r="C17" s="138">
        <v>2</v>
      </c>
      <c r="D17" s="138">
        <v>2</v>
      </c>
      <c r="E17" s="138">
        <v>0</v>
      </c>
      <c r="F17" s="138">
        <v>1</v>
      </c>
      <c r="G17" s="138">
        <v>1</v>
      </c>
      <c r="H17" s="138">
        <v>0</v>
      </c>
      <c r="I17" s="388">
        <v>3.1781324109546233E-2</v>
      </c>
      <c r="J17" s="92">
        <v>1843.58</v>
      </c>
      <c r="R17" s="199"/>
      <c r="S17" s="199"/>
      <c r="T17" s="199"/>
    </row>
    <row r="18" spans="2:20" s="198" customFormat="1" ht="39.950000000000003" customHeight="1">
      <c r="B18" s="98">
        <v>2023</v>
      </c>
      <c r="C18" s="100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387">
        <v>0.02</v>
      </c>
      <c r="J18" s="95">
        <v>1820.31</v>
      </c>
      <c r="R18" s="199"/>
      <c r="S18" s="199"/>
      <c r="T18" s="199"/>
    </row>
    <row r="19" spans="2:20" s="198" customFormat="1" ht="39.950000000000003" customHeight="1">
      <c r="B19" s="91">
        <v>2024</v>
      </c>
      <c r="C19" s="138">
        <v>2</v>
      </c>
      <c r="D19" s="138">
        <v>2</v>
      </c>
      <c r="E19" s="138">
        <v>0</v>
      </c>
      <c r="F19" s="138">
        <v>2</v>
      </c>
      <c r="G19" s="138">
        <v>2</v>
      </c>
      <c r="H19" s="138">
        <v>0</v>
      </c>
      <c r="I19" s="388">
        <v>1.0999999999999999E-2</v>
      </c>
      <c r="J19" s="92">
        <v>1990</v>
      </c>
      <c r="R19" s="199"/>
      <c r="S19" s="199"/>
      <c r="T19" s="199"/>
    </row>
    <row r="20" spans="2:20" s="198" customFormat="1" ht="39.950000000000003" customHeight="1">
      <c r="B20" s="98">
        <v>2025</v>
      </c>
      <c r="C20" s="100">
        <v>0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387">
        <v>0.01</v>
      </c>
      <c r="J20" s="95">
        <v>2341</v>
      </c>
      <c r="R20" s="199"/>
      <c r="S20" s="199"/>
      <c r="T20" s="199"/>
    </row>
    <row r="21" spans="2:20" s="198" customFormat="1" ht="39.950000000000003" hidden="1" customHeight="1">
      <c r="B21" s="200">
        <v>2021</v>
      </c>
      <c r="C21" s="200"/>
      <c r="D21" s="200"/>
      <c r="E21" s="200"/>
      <c r="F21" s="200"/>
      <c r="G21" s="200"/>
      <c r="H21" s="200"/>
      <c r="I21" s="389"/>
      <c r="J21" s="378"/>
    </row>
    <row r="22" spans="2:20" s="218" customFormat="1" ht="39.950000000000003" hidden="1" customHeight="1">
      <c r="B22" s="201">
        <v>44348</v>
      </c>
      <c r="C22" s="202">
        <v>0</v>
      </c>
      <c r="D22" s="202">
        <v>0</v>
      </c>
      <c r="E22" s="202">
        <v>0</v>
      </c>
      <c r="F22" s="202">
        <v>0</v>
      </c>
      <c r="G22" s="202">
        <v>0</v>
      </c>
      <c r="H22" s="202">
        <v>0</v>
      </c>
      <c r="I22" s="390">
        <v>1.01E-2</v>
      </c>
      <c r="J22" s="379">
        <v>1903.4028625212241</v>
      </c>
    </row>
    <row r="23" spans="2:20" s="218" customFormat="1" ht="39.950000000000003" hidden="1" customHeight="1">
      <c r="B23" s="204">
        <v>44378</v>
      </c>
      <c r="C23" s="205">
        <v>0</v>
      </c>
      <c r="D23" s="205">
        <v>0</v>
      </c>
      <c r="E23" s="205">
        <v>0</v>
      </c>
      <c r="F23" s="205">
        <v>0</v>
      </c>
      <c r="G23" s="205">
        <v>0</v>
      </c>
      <c r="H23" s="205">
        <v>0</v>
      </c>
      <c r="I23" s="391">
        <v>1.0211267727049176E-2</v>
      </c>
      <c r="J23" s="380">
        <v>1841.1004480837498</v>
      </c>
    </row>
    <row r="24" spans="2:20" s="218" customFormat="1" ht="39.950000000000003" hidden="1" customHeight="1">
      <c r="B24" s="201">
        <v>44409</v>
      </c>
      <c r="C24" s="202">
        <v>0</v>
      </c>
      <c r="D24" s="202">
        <v>0</v>
      </c>
      <c r="E24" s="202">
        <v>0</v>
      </c>
      <c r="F24" s="202">
        <v>0</v>
      </c>
      <c r="G24" s="202">
        <v>0</v>
      </c>
      <c r="H24" s="202">
        <v>0</v>
      </c>
      <c r="I24" s="390">
        <v>1.0202753407330253E-2</v>
      </c>
      <c r="J24" s="379">
        <v>1807.5891546528758</v>
      </c>
    </row>
    <row r="25" spans="2:20" s="218" customFormat="1" ht="39.950000000000003" hidden="1" customHeight="1">
      <c r="B25" s="204">
        <v>44440</v>
      </c>
      <c r="C25" s="205">
        <v>0</v>
      </c>
      <c r="D25" s="205">
        <v>0</v>
      </c>
      <c r="E25" s="205">
        <v>0</v>
      </c>
      <c r="F25" s="205">
        <v>0</v>
      </c>
      <c r="G25" s="205">
        <v>0</v>
      </c>
      <c r="H25" s="205">
        <v>0</v>
      </c>
      <c r="I25" s="391">
        <v>9.9546747947283441E-3</v>
      </c>
      <c r="J25" s="380">
        <v>2119</v>
      </c>
    </row>
    <row r="26" spans="2:20" s="218" customFormat="1" ht="39.950000000000003" hidden="1" customHeight="1">
      <c r="B26" s="201">
        <v>44470</v>
      </c>
      <c r="C26" s="202">
        <v>1</v>
      </c>
      <c r="D26" s="202">
        <v>1</v>
      </c>
      <c r="E26" s="202">
        <v>0</v>
      </c>
      <c r="F26" s="202">
        <v>0</v>
      </c>
      <c r="G26" s="202">
        <v>0</v>
      </c>
      <c r="H26" s="202">
        <v>0</v>
      </c>
      <c r="I26" s="390">
        <v>1.1117369064241007E-2</v>
      </c>
      <c r="J26" s="379">
        <v>2086.9193136424055</v>
      </c>
    </row>
    <row r="27" spans="2:20" s="218" customFormat="1" ht="39.950000000000003" hidden="1" customHeight="1">
      <c r="B27" s="204">
        <v>44501</v>
      </c>
      <c r="C27" s="205">
        <v>1</v>
      </c>
      <c r="D27" s="205">
        <v>1</v>
      </c>
      <c r="E27" s="205">
        <v>0</v>
      </c>
      <c r="F27" s="205">
        <v>0</v>
      </c>
      <c r="G27" s="205">
        <v>0</v>
      </c>
      <c r="H27" s="205">
        <v>0</v>
      </c>
      <c r="I27" s="392">
        <v>1.2542629960104501E-2</v>
      </c>
      <c r="J27" s="381">
        <v>1978.4127498481866</v>
      </c>
    </row>
    <row r="28" spans="2:20" s="218" customFormat="1" ht="39.950000000000003" hidden="1" customHeight="1">
      <c r="B28" s="201">
        <v>44531</v>
      </c>
      <c r="C28" s="202">
        <v>1</v>
      </c>
      <c r="D28" s="202">
        <v>1</v>
      </c>
      <c r="E28" s="202">
        <v>0</v>
      </c>
      <c r="F28" s="202">
        <v>0</v>
      </c>
      <c r="G28" s="202">
        <v>0</v>
      </c>
      <c r="H28" s="202">
        <v>0</v>
      </c>
      <c r="I28" s="393">
        <v>1.3908389884557674E-2</v>
      </c>
      <c r="J28" s="379">
        <v>1929.0361362649301</v>
      </c>
    </row>
    <row r="29" spans="2:20" s="198" customFormat="1" ht="39.950000000000003" hidden="1" customHeight="1">
      <c r="B29" s="200">
        <v>2022</v>
      </c>
      <c r="C29" s="200"/>
      <c r="D29" s="200"/>
      <c r="E29" s="200"/>
      <c r="F29" s="200"/>
      <c r="G29" s="200"/>
      <c r="H29" s="200"/>
      <c r="I29" s="389"/>
      <c r="J29" s="378"/>
    </row>
    <row r="30" spans="2:20" s="218" customFormat="1" ht="39.950000000000003" hidden="1" customHeight="1">
      <c r="B30" s="204">
        <v>44562</v>
      </c>
      <c r="C30" s="205">
        <v>1</v>
      </c>
      <c r="D30" s="205">
        <v>1</v>
      </c>
      <c r="E30" s="205">
        <v>0</v>
      </c>
      <c r="F30" s="205">
        <v>0</v>
      </c>
      <c r="G30" s="205">
        <v>0</v>
      </c>
      <c r="H30" s="205">
        <v>0</v>
      </c>
      <c r="I30" s="392">
        <v>2.4899999999999999E-2</v>
      </c>
      <c r="J30" s="380">
        <v>2046.9</v>
      </c>
    </row>
    <row r="31" spans="2:20" s="218" customFormat="1" ht="39.950000000000003" hidden="1" customHeight="1">
      <c r="B31" s="201">
        <v>44614</v>
      </c>
      <c r="C31" s="202">
        <v>1</v>
      </c>
      <c r="D31" s="202">
        <v>1</v>
      </c>
      <c r="E31" s="202">
        <v>0</v>
      </c>
      <c r="F31" s="202">
        <v>0</v>
      </c>
      <c r="G31" s="202">
        <v>0</v>
      </c>
      <c r="H31" s="202">
        <v>0</v>
      </c>
      <c r="I31" s="393">
        <v>3.4922498899644258E-2</v>
      </c>
      <c r="J31" s="379">
        <v>2076.83</v>
      </c>
    </row>
    <row r="32" spans="2:20" s="218" customFormat="1" ht="39.950000000000003" hidden="1" customHeight="1">
      <c r="B32" s="204">
        <v>44621</v>
      </c>
      <c r="C32" s="205">
        <v>1</v>
      </c>
      <c r="D32" s="205">
        <v>1</v>
      </c>
      <c r="E32" s="205">
        <v>0</v>
      </c>
      <c r="F32" s="205">
        <v>0</v>
      </c>
      <c r="G32" s="205">
        <v>0</v>
      </c>
      <c r="H32" s="205">
        <v>0</v>
      </c>
      <c r="I32" s="392">
        <v>1.2200000000000001E-2</v>
      </c>
      <c r="J32" s="380">
        <v>1967.2</v>
      </c>
    </row>
    <row r="33" spans="2:10" s="198" customFormat="1" ht="39.950000000000003" hidden="1" customHeight="1">
      <c r="B33" s="201">
        <v>44652</v>
      </c>
      <c r="C33" s="202">
        <v>1</v>
      </c>
      <c r="D33" s="202">
        <v>1</v>
      </c>
      <c r="E33" s="202">
        <v>0</v>
      </c>
      <c r="F33" s="202">
        <v>0</v>
      </c>
      <c r="G33" s="202">
        <v>0</v>
      </c>
      <c r="H33" s="202">
        <v>0</v>
      </c>
      <c r="I33" s="393">
        <v>1.7899999999999999E-2</v>
      </c>
      <c r="J33" s="382">
        <v>1934.6</v>
      </c>
    </row>
    <row r="34" spans="2:10" s="198" customFormat="1" ht="39.950000000000003" hidden="1" customHeight="1">
      <c r="B34" s="204">
        <v>44682</v>
      </c>
      <c r="C34" s="205">
        <v>1</v>
      </c>
      <c r="D34" s="205">
        <v>1</v>
      </c>
      <c r="E34" s="205">
        <v>0</v>
      </c>
      <c r="F34" s="205">
        <v>0</v>
      </c>
      <c r="G34" s="205">
        <v>0</v>
      </c>
      <c r="H34" s="205">
        <v>0</v>
      </c>
      <c r="I34" s="392">
        <v>1.8499999999999999E-2</v>
      </c>
      <c r="J34" s="381">
        <v>1934.6</v>
      </c>
    </row>
    <row r="35" spans="2:10" s="198" customFormat="1" ht="39.950000000000003" hidden="1" customHeight="1">
      <c r="B35" s="201">
        <v>44713</v>
      </c>
      <c r="C35" s="202">
        <v>1</v>
      </c>
      <c r="D35" s="202">
        <v>1</v>
      </c>
      <c r="E35" s="202">
        <v>0</v>
      </c>
      <c r="F35" s="202">
        <v>0</v>
      </c>
      <c r="G35" s="202">
        <v>0</v>
      </c>
      <c r="H35" s="202">
        <v>0</v>
      </c>
      <c r="I35" s="393">
        <v>2.5600000000000001E-2</v>
      </c>
      <c r="J35" s="382">
        <v>1815.6</v>
      </c>
    </row>
    <row r="36" spans="2:10" s="198" customFormat="1" ht="39.950000000000003" hidden="1" customHeight="1">
      <c r="B36" s="204">
        <v>44743</v>
      </c>
      <c r="C36" s="205">
        <v>1</v>
      </c>
      <c r="D36" s="205">
        <v>1</v>
      </c>
      <c r="E36" s="205">
        <v>0</v>
      </c>
      <c r="F36" s="205">
        <v>0</v>
      </c>
      <c r="G36" s="205">
        <v>0</v>
      </c>
      <c r="H36" s="205">
        <v>0</v>
      </c>
      <c r="I36" s="392">
        <v>2.7651123986084183E-2</v>
      </c>
      <c r="J36" s="381">
        <v>1824.1</v>
      </c>
    </row>
    <row r="37" spans="2:10" s="198" customFormat="1" ht="39.950000000000003" hidden="1" customHeight="1">
      <c r="B37" s="201">
        <v>44774</v>
      </c>
      <c r="C37" s="202">
        <v>2</v>
      </c>
      <c r="D37" s="202">
        <v>2</v>
      </c>
      <c r="E37" s="202">
        <v>0</v>
      </c>
      <c r="F37" s="202">
        <v>1</v>
      </c>
      <c r="G37" s="202">
        <v>1</v>
      </c>
      <c r="H37" s="202">
        <v>0</v>
      </c>
      <c r="I37" s="393">
        <v>0.02</v>
      </c>
      <c r="J37" s="382">
        <v>1872.47</v>
      </c>
    </row>
    <row r="38" spans="2:10" s="198" customFormat="1" ht="39.950000000000003" hidden="1" customHeight="1">
      <c r="B38" s="204">
        <v>44805</v>
      </c>
      <c r="C38" s="205">
        <v>2</v>
      </c>
      <c r="D38" s="205">
        <v>2</v>
      </c>
      <c r="E38" s="205">
        <v>0</v>
      </c>
      <c r="F38" s="205">
        <v>1</v>
      </c>
      <c r="G38" s="205">
        <v>1</v>
      </c>
      <c r="H38" s="205">
        <v>0</v>
      </c>
      <c r="I38" s="392">
        <v>1.2500000000000001E-2</v>
      </c>
      <c r="J38" s="381">
        <v>1894.3</v>
      </c>
    </row>
    <row r="39" spans="2:10" s="198" customFormat="1" ht="39.950000000000003" hidden="1" customHeight="1">
      <c r="B39" s="201">
        <v>44835</v>
      </c>
      <c r="C39" s="206">
        <v>2</v>
      </c>
      <c r="D39" s="206">
        <v>2</v>
      </c>
      <c r="E39" s="206">
        <v>0</v>
      </c>
      <c r="F39" s="206">
        <v>1</v>
      </c>
      <c r="G39" s="206">
        <v>1</v>
      </c>
      <c r="H39" s="206">
        <v>0</v>
      </c>
      <c r="I39" s="393">
        <v>3.1385750973386153E-2</v>
      </c>
      <c r="J39" s="382">
        <v>1909.68</v>
      </c>
    </row>
    <row r="40" spans="2:10" s="198" customFormat="1" ht="39.950000000000003" hidden="1" customHeight="1">
      <c r="B40" s="204">
        <v>44866</v>
      </c>
      <c r="C40" s="207">
        <v>2</v>
      </c>
      <c r="D40" s="207">
        <v>2</v>
      </c>
      <c r="E40" s="207">
        <v>0</v>
      </c>
      <c r="F40" s="207">
        <v>1</v>
      </c>
      <c r="G40" s="207">
        <v>1</v>
      </c>
      <c r="H40" s="207">
        <v>0</v>
      </c>
      <c r="I40" s="392">
        <v>0.13700000000000001</v>
      </c>
      <c r="J40" s="381">
        <v>1857.46</v>
      </c>
    </row>
    <row r="41" spans="2:10" s="198" customFormat="1" ht="39.950000000000003" hidden="1" customHeight="1">
      <c r="B41" s="201">
        <v>44896</v>
      </c>
      <c r="C41" s="206">
        <v>2</v>
      </c>
      <c r="D41" s="206">
        <v>2</v>
      </c>
      <c r="E41" s="206">
        <v>0</v>
      </c>
      <c r="F41" s="206">
        <v>1</v>
      </c>
      <c r="G41" s="206">
        <v>1</v>
      </c>
      <c r="H41" s="206">
        <v>0</v>
      </c>
      <c r="I41" s="393">
        <v>3.1781324109546233E-2</v>
      </c>
      <c r="J41" s="382">
        <v>1843.58</v>
      </c>
    </row>
    <row r="42" spans="2:10" s="198" customFormat="1" ht="39.950000000000003" hidden="1" customHeight="1">
      <c r="B42" s="200">
        <v>2023</v>
      </c>
      <c r="C42" s="200"/>
      <c r="D42" s="200"/>
      <c r="E42" s="200"/>
      <c r="F42" s="200"/>
      <c r="G42" s="200"/>
      <c r="H42" s="200"/>
      <c r="I42" s="389"/>
      <c r="J42" s="378"/>
    </row>
    <row r="43" spans="2:10" s="218" customFormat="1" ht="39.950000000000003" hidden="1" customHeight="1">
      <c r="B43" s="204">
        <v>44927</v>
      </c>
      <c r="C43" s="205">
        <v>1</v>
      </c>
      <c r="D43" s="205">
        <v>1</v>
      </c>
      <c r="E43" s="205">
        <v>0</v>
      </c>
      <c r="F43" s="205">
        <v>0</v>
      </c>
      <c r="G43" s="205">
        <v>0</v>
      </c>
      <c r="H43" s="205">
        <v>0</v>
      </c>
      <c r="I43" s="392">
        <v>3.3685424877805875E-2</v>
      </c>
      <c r="J43" s="380">
        <v>1847.21</v>
      </c>
    </row>
    <row r="44" spans="2:10" s="218" customFormat="1" ht="39.950000000000003" hidden="1" customHeight="1">
      <c r="B44" s="201">
        <v>44979</v>
      </c>
      <c r="C44" s="202">
        <v>0</v>
      </c>
      <c r="D44" s="202">
        <v>0</v>
      </c>
      <c r="E44" s="202">
        <v>0</v>
      </c>
      <c r="F44" s="202">
        <v>1</v>
      </c>
      <c r="G44" s="202">
        <v>1</v>
      </c>
      <c r="H44" s="202">
        <v>0</v>
      </c>
      <c r="I44" s="393">
        <v>4.1300000000000003E-2</v>
      </c>
      <c r="J44" s="379">
        <v>1828.8</v>
      </c>
    </row>
    <row r="45" spans="2:10" s="218" customFormat="1" ht="39.950000000000003" hidden="1" customHeight="1">
      <c r="B45" s="204">
        <v>44986</v>
      </c>
      <c r="C45" s="205">
        <v>0</v>
      </c>
      <c r="D45" s="205">
        <v>0</v>
      </c>
      <c r="E45" s="205">
        <v>0</v>
      </c>
      <c r="F45" s="205">
        <v>0</v>
      </c>
      <c r="G45" s="205">
        <v>0</v>
      </c>
      <c r="H45" s="205">
        <v>0</v>
      </c>
      <c r="I45" s="392">
        <v>5.2053592286676754E-2</v>
      </c>
      <c r="J45" s="380">
        <v>1820.57</v>
      </c>
    </row>
    <row r="46" spans="2:10" s="198" customFormat="1" ht="39.950000000000003" hidden="1" customHeight="1">
      <c r="B46" s="201">
        <v>45017</v>
      </c>
      <c r="C46" s="202">
        <v>0</v>
      </c>
      <c r="D46" s="202">
        <v>0</v>
      </c>
      <c r="E46" s="202">
        <v>0</v>
      </c>
      <c r="F46" s="202">
        <v>0</v>
      </c>
      <c r="G46" s="202">
        <v>0</v>
      </c>
      <c r="H46" s="202">
        <v>0</v>
      </c>
      <c r="I46" s="393">
        <v>1.38E-2</v>
      </c>
      <c r="J46" s="382">
        <v>1770.4</v>
      </c>
    </row>
    <row r="47" spans="2:10" s="198" customFormat="1" ht="39.950000000000003" hidden="1" customHeight="1">
      <c r="B47" s="204">
        <v>45047</v>
      </c>
      <c r="C47" s="205">
        <v>1</v>
      </c>
      <c r="D47" s="205">
        <v>1</v>
      </c>
      <c r="E47" s="205">
        <v>0</v>
      </c>
      <c r="F47" s="205">
        <v>0</v>
      </c>
      <c r="G47" s="205">
        <v>0</v>
      </c>
      <c r="H47" s="205">
        <v>0</v>
      </c>
      <c r="I47" s="392">
        <v>1.38E-2</v>
      </c>
      <c r="J47" s="381">
        <v>1770.4</v>
      </c>
    </row>
    <row r="48" spans="2:10" s="198" customFormat="1" ht="39.950000000000003" hidden="1" customHeight="1">
      <c r="B48" s="201">
        <v>45078</v>
      </c>
      <c r="C48" s="202">
        <v>1</v>
      </c>
      <c r="D48" s="202">
        <v>1</v>
      </c>
      <c r="E48" s="202">
        <v>0</v>
      </c>
      <c r="F48" s="202">
        <v>1</v>
      </c>
      <c r="G48" s="202">
        <v>1</v>
      </c>
      <c r="H48" s="202">
        <v>0</v>
      </c>
      <c r="I48" s="393">
        <v>2.8325529439308546E-2</v>
      </c>
      <c r="J48" s="382">
        <v>1823.6</v>
      </c>
    </row>
    <row r="49" spans="2:14" s="198" customFormat="1" ht="39.950000000000003" hidden="1" customHeight="1">
      <c r="B49" s="204">
        <v>45108</v>
      </c>
      <c r="C49" s="205">
        <v>0</v>
      </c>
      <c r="D49" s="205">
        <v>0</v>
      </c>
      <c r="E49" s="205">
        <v>0</v>
      </c>
      <c r="F49" s="205">
        <v>0</v>
      </c>
      <c r="G49" s="205">
        <v>0</v>
      </c>
      <c r="H49" s="205">
        <v>0</v>
      </c>
      <c r="I49" s="392">
        <v>4.5963628743269326E-3</v>
      </c>
      <c r="J49" s="381">
        <v>1771.8</v>
      </c>
    </row>
    <row r="50" spans="2:14" s="198" customFormat="1" ht="39.950000000000003" hidden="1" customHeight="1">
      <c r="B50" s="201">
        <v>45139</v>
      </c>
      <c r="C50" s="202">
        <v>0</v>
      </c>
      <c r="D50" s="202">
        <v>0</v>
      </c>
      <c r="E50" s="202">
        <v>0</v>
      </c>
      <c r="F50" s="202">
        <v>0</v>
      </c>
      <c r="G50" s="202">
        <v>0</v>
      </c>
      <c r="H50" s="202">
        <v>0</v>
      </c>
      <c r="I50" s="393">
        <v>8.5000000000000006E-3</v>
      </c>
      <c r="J50" s="382">
        <v>1747.91</v>
      </c>
    </row>
    <row r="51" spans="2:14" s="198" customFormat="1" ht="39.950000000000003" hidden="1" customHeight="1">
      <c r="B51" s="204">
        <v>45170</v>
      </c>
      <c r="C51" s="205">
        <v>1</v>
      </c>
      <c r="D51" s="205">
        <v>1</v>
      </c>
      <c r="E51" s="205">
        <v>0</v>
      </c>
      <c r="F51" s="205">
        <v>0</v>
      </c>
      <c r="G51" s="205">
        <v>0</v>
      </c>
      <c r="H51" s="205">
        <v>0</v>
      </c>
      <c r="I51" s="392">
        <v>1.0881995815770856E-2</v>
      </c>
      <c r="J51" s="381">
        <v>1766.77</v>
      </c>
    </row>
    <row r="52" spans="2:14" s="198" customFormat="1" ht="39.950000000000003" hidden="1" customHeight="1">
      <c r="B52" s="201">
        <v>45200</v>
      </c>
      <c r="C52" s="206">
        <v>0</v>
      </c>
      <c r="D52" s="206">
        <v>0</v>
      </c>
      <c r="E52" s="206">
        <v>0</v>
      </c>
      <c r="F52" s="206">
        <v>1</v>
      </c>
      <c r="G52" s="206">
        <v>1</v>
      </c>
      <c r="H52" s="206">
        <v>0</v>
      </c>
      <c r="I52" s="393">
        <v>0.02</v>
      </c>
      <c r="J52" s="382">
        <v>1784.1</v>
      </c>
    </row>
    <row r="53" spans="2:14" s="198" customFormat="1" ht="39.950000000000003" hidden="1" customHeight="1">
      <c r="B53" s="204">
        <v>45231</v>
      </c>
      <c r="C53" s="207">
        <v>0</v>
      </c>
      <c r="D53" s="207">
        <v>0</v>
      </c>
      <c r="E53" s="207">
        <v>0</v>
      </c>
      <c r="F53" s="207">
        <v>0</v>
      </c>
      <c r="G53" s="207">
        <v>0</v>
      </c>
      <c r="H53" s="207">
        <v>0</v>
      </c>
      <c r="I53" s="392">
        <v>2.0899999999999998E-2</v>
      </c>
      <c r="J53" s="381">
        <v>1825.18</v>
      </c>
    </row>
    <row r="54" spans="2:14" s="198" customFormat="1" ht="39.950000000000003" hidden="1" customHeight="1">
      <c r="B54" s="201">
        <v>45261</v>
      </c>
      <c r="C54" s="206">
        <v>0</v>
      </c>
      <c r="D54" s="206">
        <v>0</v>
      </c>
      <c r="E54" s="206">
        <v>0</v>
      </c>
      <c r="F54" s="206">
        <v>0</v>
      </c>
      <c r="G54" s="206">
        <v>0</v>
      </c>
      <c r="H54" s="206">
        <v>0</v>
      </c>
      <c r="I54" s="393">
        <v>0.02</v>
      </c>
      <c r="J54" s="382">
        <v>1820.31</v>
      </c>
      <c r="N54" s="219"/>
    </row>
    <row r="55" spans="2:14" s="198" customFormat="1" ht="39.950000000000003" hidden="1" customHeight="1">
      <c r="B55" s="200">
        <v>2024</v>
      </c>
      <c r="C55" s="200"/>
      <c r="D55" s="200"/>
      <c r="E55" s="200"/>
      <c r="F55" s="200"/>
      <c r="G55" s="200"/>
      <c r="H55" s="200"/>
      <c r="I55" s="389"/>
      <c r="J55" s="378"/>
    </row>
    <row r="56" spans="2:14" s="198" customFormat="1" ht="39.950000000000003" hidden="1" customHeight="1">
      <c r="B56" s="208">
        <v>45292</v>
      </c>
      <c r="C56" s="209">
        <v>1</v>
      </c>
      <c r="D56" s="209">
        <v>1</v>
      </c>
      <c r="E56" s="209">
        <v>0</v>
      </c>
      <c r="F56" s="209">
        <v>0</v>
      </c>
      <c r="G56" s="209">
        <v>0</v>
      </c>
      <c r="H56" s="209">
        <v>0</v>
      </c>
      <c r="I56" s="394">
        <v>1.2072662980131528E-2</v>
      </c>
      <c r="J56" s="383">
        <v>1826.59</v>
      </c>
    </row>
    <row r="57" spans="2:14" s="218" customFormat="1" ht="39.950000000000003" hidden="1" customHeight="1">
      <c r="B57" s="210">
        <v>45344</v>
      </c>
      <c r="C57" s="202">
        <v>1</v>
      </c>
      <c r="D57" s="202">
        <v>1</v>
      </c>
      <c r="E57" s="202">
        <v>0</v>
      </c>
      <c r="F57" s="202">
        <v>0</v>
      </c>
      <c r="G57" s="202">
        <v>0</v>
      </c>
      <c r="H57" s="202">
        <v>0</v>
      </c>
      <c r="I57" s="393">
        <v>1.04E-2</v>
      </c>
      <c r="J57" s="379">
        <v>1843.6</v>
      </c>
    </row>
    <row r="58" spans="2:14" s="198" customFormat="1" ht="39.950000000000003" hidden="1" customHeight="1">
      <c r="B58" s="211">
        <v>45375</v>
      </c>
      <c r="C58" s="207">
        <v>1</v>
      </c>
      <c r="D58" s="207">
        <v>1</v>
      </c>
      <c r="E58" s="212">
        <v>0</v>
      </c>
      <c r="F58" s="207">
        <v>0</v>
      </c>
      <c r="G58" s="207">
        <v>0</v>
      </c>
      <c r="H58" s="212">
        <v>0</v>
      </c>
      <c r="I58" s="392">
        <v>8.2579057264082212E-3</v>
      </c>
      <c r="J58" s="381">
        <v>1868.39</v>
      </c>
    </row>
    <row r="59" spans="2:14" s="218" customFormat="1" ht="39.950000000000003" hidden="1" customHeight="1">
      <c r="B59" s="210">
        <v>45406</v>
      </c>
      <c r="C59" s="202">
        <v>1</v>
      </c>
      <c r="D59" s="202">
        <v>1</v>
      </c>
      <c r="E59" s="213">
        <v>0</v>
      </c>
      <c r="F59" s="213">
        <v>0</v>
      </c>
      <c r="G59" s="213">
        <v>0</v>
      </c>
      <c r="H59" s="213">
        <v>0</v>
      </c>
      <c r="I59" s="393">
        <v>6.8999999999999999E-3</v>
      </c>
      <c r="J59" s="379">
        <v>1895.1</v>
      </c>
    </row>
    <row r="60" spans="2:14" s="218" customFormat="1" ht="39.950000000000003" hidden="1" customHeight="1">
      <c r="B60" s="211">
        <v>45437</v>
      </c>
      <c r="C60" s="207">
        <v>1</v>
      </c>
      <c r="D60" s="207">
        <v>1</v>
      </c>
      <c r="E60" s="212">
        <v>0</v>
      </c>
      <c r="F60" s="212">
        <v>0</v>
      </c>
      <c r="G60" s="212">
        <v>0</v>
      </c>
      <c r="H60" s="207">
        <v>0</v>
      </c>
      <c r="I60" s="395">
        <v>6.4054441005432202E-3</v>
      </c>
      <c r="J60" s="384">
        <v>1919.2</v>
      </c>
    </row>
    <row r="61" spans="2:14" s="218" customFormat="1" ht="39.950000000000003" hidden="1" customHeight="1">
      <c r="B61" s="210">
        <v>45468</v>
      </c>
      <c r="C61" s="214">
        <v>0</v>
      </c>
      <c r="D61" s="214">
        <v>0</v>
      </c>
      <c r="E61" s="215">
        <v>0</v>
      </c>
      <c r="F61" s="216">
        <v>1</v>
      </c>
      <c r="G61" s="216">
        <v>1</v>
      </c>
      <c r="H61" s="215">
        <v>0</v>
      </c>
      <c r="I61" s="393">
        <v>6.4054441005432202E-3</v>
      </c>
      <c r="J61" s="379">
        <v>1945.6</v>
      </c>
    </row>
    <row r="62" spans="2:14" s="218" customFormat="1" ht="39.950000000000003" hidden="1" customHeight="1">
      <c r="B62" s="211">
        <v>45499</v>
      </c>
      <c r="C62" s="207">
        <v>0</v>
      </c>
      <c r="D62" s="207">
        <v>0</v>
      </c>
      <c r="E62" s="212">
        <v>0</v>
      </c>
      <c r="F62" s="212">
        <v>0</v>
      </c>
      <c r="G62" s="207">
        <v>0</v>
      </c>
      <c r="H62" s="207">
        <v>0</v>
      </c>
      <c r="I62" s="395">
        <v>6.1043824200885197E-3</v>
      </c>
      <c r="J62" s="384">
        <v>1924.8</v>
      </c>
    </row>
    <row r="63" spans="2:14" s="218" customFormat="1" ht="39.950000000000003" hidden="1" customHeight="1">
      <c r="B63" s="201">
        <v>45528</v>
      </c>
      <c r="C63" s="214">
        <v>0</v>
      </c>
      <c r="D63" s="214">
        <v>0</v>
      </c>
      <c r="E63" s="215">
        <v>0</v>
      </c>
      <c r="F63" s="216">
        <v>0</v>
      </c>
      <c r="G63" s="216">
        <v>0</v>
      </c>
      <c r="H63" s="215">
        <v>0</v>
      </c>
      <c r="I63" s="393">
        <v>6.0000000000000001E-3</v>
      </c>
      <c r="J63" s="379">
        <v>1901.28</v>
      </c>
    </row>
    <row r="64" spans="2:14" s="198" customFormat="1" ht="39.950000000000003" hidden="1" customHeight="1">
      <c r="B64" s="204">
        <v>45536</v>
      </c>
      <c r="C64" s="205">
        <v>0</v>
      </c>
      <c r="D64" s="205">
        <v>0</v>
      </c>
      <c r="E64" s="205">
        <v>0</v>
      </c>
      <c r="F64" s="205">
        <v>0</v>
      </c>
      <c r="G64" s="205">
        <v>0</v>
      </c>
      <c r="H64" s="205">
        <v>0</v>
      </c>
      <c r="I64" s="392">
        <v>6.3E-3</v>
      </c>
      <c r="J64" s="381">
        <v>1937</v>
      </c>
    </row>
    <row r="65" spans="2:14" s="198" customFormat="1" ht="39.950000000000003" hidden="1" customHeight="1">
      <c r="B65" s="201">
        <v>45566</v>
      </c>
      <c r="C65" s="206">
        <v>0</v>
      </c>
      <c r="D65" s="206">
        <v>0</v>
      </c>
      <c r="E65" s="206">
        <v>0</v>
      </c>
      <c r="F65" s="206">
        <v>0</v>
      </c>
      <c r="G65" s="206">
        <v>0</v>
      </c>
      <c r="H65" s="206">
        <v>0</v>
      </c>
      <c r="I65" s="393">
        <v>0.01</v>
      </c>
      <c r="J65" s="382">
        <v>1998</v>
      </c>
    </row>
    <row r="66" spans="2:14" s="198" customFormat="1" ht="39.950000000000003" hidden="1" customHeight="1">
      <c r="B66" s="204">
        <v>45597</v>
      </c>
      <c r="C66" s="205">
        <v>0</v>
      </c>
      <c r="D66" s="205">
        <v>0</v>
      </c>
      <c r="E66" s="205">
        <v>0</v>
      </c>
      <c r="F66" s="205">
        <v>0</v>
      </c>
      <c r="G66" s="205">
        <v>0</v>
      </c>
      <c r="H66" s="205">
        <v>0</v>
      </c>
      <c r="I66" s="392">
        <v>4.0000000000000001E-3</v>
      </c>
      <c r="J66" s="381">
        <v>2008</v>
      </c>
    </row>
    <row r="67" spans="2:14" s="198" customFormat="1" ht="39.950000000000003" hidden="1" customHeight="1">
      <c r="B67" s="217">
        <v>45627</v>
      </c>
      <c r="C67" s="272">
        <v>2</v>
      </c>
      <c r="D67" s="272">
        <v>2</v>
      </c>
      <c r="E67" s="272">
        <v>0</v>
      </c>
      <c r="F67" s="272">
        <v>2</v>
      </c>
      <c r="G67" s="272">
        <v>2</v>
      </c>
      <c r="H67" s="272">
        <v>0</v>
      </c>
      <c r="I67" s="396">
        <v>1.0999999999999999E-2</v>
      </c>
      <c r="J67" s="385">
        <v>1990</v>
      </c>
      <c r="N67" s="219"/>
    </row>
    <row r="68" spans="2:14" s="198" customFormat="1" ht="39.950000000000003" customHeight="1">
      <c r="B68" s="200">
        <v>2025</v>
      </c>
      <c r="C68" s="200"/>
      <c r="D68" s="200"/>
      <c r="E68" s="200"/>
      <c r="F68" s="200"/>
      <c r="G68" s="200"/>
      <c r="H68" s="200"/>
      <c r="I68" s="389"/>
      <c r="J68" s="378"/>
      <c r="N68" s="219"/>
    </row>
    <row r="69" spans="2:14" s="198" customFormat="1" ht="39.950000000000003" hidden="1" customHeight="1">
      <c r="B69" s="208">
        <v>45658</v>
      </c>
      <c r="C69" s="209">
        <v>0</v>
      </c>
      <c r="D69" s="209">
        <v>0</v>
      </c>
      <c r="E69" s="209">
        <v>0</v>
      </c>
      <c r="F69" s="209">
        <v>0</v>
      </c>
      <c r="G69" s="209">
        <v>0</v>
      </c>
      <c r="H69" s="209">
        <v>0</v>
      </c>
      <c r="I69" s="394">
        <v>3.5999999999999997E-2</v>
      </c>
      <c r="J69" s="383">
        <v>1978</v>
      </c>
      <c r="N69" s="219"/>
    </row>
    <row r="70" spans="2:14" s="198" customFormat="1" ht="39.950000000000003" hidden="1" customHeight="1">
      <c r="B70" s="210">
        <v>45710</v>
      </c>
      <c r="C70" s="202">
        <v>1</v>
      </c>
      <c r="D70" s="202">
        <v>0</v>
      </c>
      <c r="E70" s="202">
        <v>1</v>
      </c>
      <c r="F70" s="202">
        <v>0</v>
      </c>
      <c r="G70" s="202">
        <v>0</v>
      </c>
      <c r="H70" s="202">
        <v>0</v>
      </c>
      <c r="I70" s="393">
        <v>7.683410250315951E-3</v>
      </c>
      <c r="J70" s="379">
        <v>2010</v>
      </c>
      <c r="N70" s="219"/>
    </row>
    <row r="71" spans="2:14" s="218" customFormat="1" ht="39.950000000000003" hidden="1" customHeight="1">
      <c r="B71" s="211">
        <v>45738</v>
      </c>
      <c r="C71" s="207">
        <v>0</v>
      </c>
      <c r="D71" s="207">
        <v>0</v>
      </c>
      <c r="E71" s="207">
        <v>0</v>
      </c>
      <c r="F71" s="207">
        <v>0</v>
      </c>
      <c r="G71" s="207">
        <v>0</v>
      </c>
      <c r="H71" s="207">
        <v>0</v>
      </c>
      <c r="I71" s="392">
        <v>1.5713470742422337E-3</v>
      </c>
      <c r="J71" s="381">
        <v>2075.89</v>
      </c>
    </row>
    <row r="72" spans="2:14" s="218" customFormat="1" ht="39.950000000000003" hidden="1" customHeight="1">
      <c r="B72" s="210">
        <v>45771</v>
      </c>
      <c r="C72" s="202">
        <v>0</v>
      </c>
      <c r="D72" s="202">
        <v>0</v>
      </c>
      <c r="E72" s="213">
        <v>0</v>
      </c>
      <c r="F72" s="213">
        <v>0</v>
      </c>
      <c r="G72" s="213">
        <v>0</v>
      </c>
      <c r="H72" s="213">
        <v>0</v>
      </c>
      <c r="I72" s="393">
        <v>2.7696368089634902E-3</v>
      </c>
      <c r="J72" s="379">
        <v>2057.63</v>
      </c>
    </row>
    <row r="73" spans="2:14" s="218" customFormat="1" ht="39.950000000000003" hidden="1" customHeight="1">
      <c r="B73" s="211">
        <v>45802</v>
      </c>
      <c r="C73" s="207">
        <v>0</v>
      </c>
      <c r="D73" s="207">
        <v>0</v>
      </c>
      <c r="E73" s="207">
        <v>0</v>
      </c>
      <c r="F73" s="207">
        <v>0</v>
      </c>
      <c r="G73" s="207">
        <v>0</v>
      </c>
      <c r="H73" s="207">
        <v>0</v>
      </c>
      <c r="I73" s="392">
        <v>1.2110382762708177E-2</v>
      </c>
      <c r="J73" s="381">
        <v>2087</v>
      </c>
    </row>
    <row r="74" spans="2:14" s="218" customFormat="1" ht="39.950000000000003" hidden="1" customHeight="1">
      <c r="B74" s="210">
        <v>45834</v>
      </c>
      <c r="C74" s="202">
        <v>0</v>
      </c>
      <c r="D74" s="202">
        <v>0</v>
      </c>
      <c r="E74" s="213">
        <v>0</v>
      </c>
      <c r="F74" s="213">
        <v>0</v>
      </c>
      <c r="G74" s="213">
        <v>0</v>
      </c>
      <c r="H74" s="213">
        <v>0</v>
      </c>
      <c r="I74" s="393">
        <v>0.01</v>
      </c>
      <c r="J74" s="379">
        <v>2131.04</v>
      </c>
    </row>
    <row r="75" spans="2:14" s="218" customFormat="1" ht="39.950000000000003" customHeight="1">
      <c r="B75" s="211">
        <v>45839</v>
      </c>
      <c r="C75" s="207">
        <v>0</v>
      </c>
      <c r="D75" s="207">
        <v>0</v>
      </c>
      <c r="E75" s="207">
        <v>0</v>
      </c>
      <c r="F75" s="207">
        <v>0</v>
      </c>
      <c r="G75" s="207">
        <v>0</v>
      </c>
      <c r="H75" s="207">
        <v>0</v>
      </c>
      <c r="I75" s="392">
        <v>2.8287394614290428E-3</v>
      </c>
      <c r="J75" s="381">
        <v>2104.6999999999998</v>
      </c>
    </row>
    <row r="76" spans="2:14" s="218" customFormat="1" ht="39.950000000000003" customHeight="1">
      <c r="B76" s="210">
        <v>45894</v>
      </c>
      <c r="C76" s="202">
        <v>0</v>
      </c>
      <c r="D76" s="202">
        <v>0</v>
      </c>
      <c r="E76" s="213">
        <v>0</v>
      </c>
      <c r="F76" s="213">
        <v>0</v>
      </c>
      <c r="G76" s="213">
        <v>0</v>
      </c>
      <c r="H76" s="213">
        <v>0</v>
      </c>
      <c r="I76" s="393">
        <v>2.0785364477376501E-3</v>
      </c>
      <c r="J76" s="379">
        <v>2165.98</v>
      </c>
    </row>
    <row r="77" spans="2:14" s="218" customFormat="1" ht="39.950000000000003" customHeight="1">
      <c r="B77" s="211">
        <v>45901</v>
      </c>
      <c r="C77" s="207">
        <v>0</v>
      </c>
      <c r="D77" s="207">
        <v>0</v>
      </c>
      <c r="E77" s="207">
        <v>0</v>
      </c>
      <c r="F77" s="207">
        <v>0</v>
      </c>
      <c r="G77" s="207">
        <v>0</v>
      </c>
      <c r="H77" s="207">
        <v>0</v>
      </c>
      <c r="I77" s="392">
        <v>1.25E-3</v>
      </c>
      <c r="J77" s="381">
        <v>2206.1999999999998</v>
      </c>
    </row>
    <row r="78" spans="2:14" s="218" customFormat="1" ht="39.950000000000003" customHeight="1">
      <c r="B78" s="210">
        <v>45931</v>
      </c>
      <c r="C78" s="202">
        <v>0</v>
      </c>
      <c r="D78" s="202">
        <v>0</v>
      </c>
      <c r="E78" s="213">
        <v>0</v>
      </c>
      <c r="F78" s="213">
        <v>0</v>
      </c>
      <c r="G78" s="213">
        <v>0</v>
      </c>
      <c r="H78" s="213">
        <v>0</v>
      </c>
      <c r="I78" s="393">
        <v>3.0000000000000001E-3</v>
      </c>
      <c r="J78" s="379">
        <v>2268</v>
      </c>
    </row>
    <row r="79" spans="2:14" s="218" customFormat="1" ht="39.950000000000003" customHeight="1">
      <c r="B79" s="211">
        <v>45962</v>
      </c>
      <c r="C79" s="207">
        <v>0</v>
      </c>
      <c r="D79" s="207">
        <v>0</v>
      </c>
      <c r="E79" s="207">
        <v>0</v>
      </c>
      <c r="F79" s="207">
        <v>0</v>
      </c>
      <c r="G79" s="207">
        <v>0</v>
      </c>
      <c r="H79" s="207">
        <v>0</v>
      </c>
      <c r="I79" s="392">
        <v>2.7222253272321194E-3</v>
      </c>
      <c r="J79" s="381">
        <v>2374.9</v>
      </c>
    </row>
    <row r="80" spans="2:14" s="198" customFormat="1" ht="39.950000000000003" customHeight="1">
      <c r="B80" s="201">
        <v>45992</v>
      </c>
      <c r="C80" s="206">
        <v>0</v>
      </c>
      <c r="D80" s="206">
        <v>0</v>
      </c>
      <c r="E80" s="206">
        <v>0</v>
      </c>
      <c r="F80" s="206">
        <v>0</v>
      </c>
      <c r="G80" s="206">
        <v>0</v>
      </c>
      <c r="H80" s="206">
        <v>0</v>
      </c>
      <c r="I80" s="393">
        <v>0.01</v>
      </c>
      <c r="J80" s="382">
        <v>2341</v>
      </c>
      <c r="N80" s="219"/>
    </row>
    <row r="81" spans="2:19" s="198" customFormat="1" ht="39.950000000000003" customHeight="1">
      <c r="B81" s="200">
        <v>2026</v>
      </c>
      <c r="C81" s="200"/>
      <c r="D81" s="200"/>
      <c r="E81" s="200"/>
      <c r="F81" s="200"/>
      <c r="G81" s="200"/>
      <c r="H81" s="200"/>
      <c r="I81" s="389"/>
      <c r="J81" s="378"/>
      <c r="K81" s="332"/>
      <c r="L81" s="332"/>
      <c r="M81" s="332"/>
      <c r="N81" s="332"/>
      <c r="O81" s="332"/>
      <c r="P81" s="332"/>
      <c r="Q81" s="332"/>
      <c r="R81" s="332"/>
      <c r="S81" s="332"/>
    </row>
    <row r="82" spans="2:19" s="218" customFormat="1" ht="42" customHeight="1">
      <c r="B82" s="211">
        <v>46023</v>
      </c>
      <c r="C82" s="207">
        <v>0</v>
      </c>
      <c r="D82" s="207">
        <v>0</v>
      </c>
      <c r="E82" s="207">
        <v>0</v>
      </c>
      <c r="F82" s="207">
        <v>0</v>
      </c>
      <c r="G82" s="207">
        <v>0</v>
      </c>
      <c r="H82" s="207">
        <v>0</v>
      </c>
      <c r="I82" s="392">
        <v>6.1217773772393874E-3</v>
      </c>
      <c r="J82" s="381">
        <v>2363</v>
      </c>
      <c r="K82" s="327"/>
      <c r="L82" s="327"/>
      <c r="M82" s="327"/>
      <c r="N82" s="326"/>
      <c r="O82" s="327"/>
      <c r="P82" s="327"/>
      <c r="Q82" s="326"/>
      <c r="R82" s="327"/>
      <c r="S82" s="327"/>
    </row>
    <row r="83" spans="2:19" s="195" customFormat="1" ht="42" customHeight="1">
      <c r="B83" s="210">
        <v>46054</v>
      </c>
      <c r="C83" s="202">
        <v>0</v>
      </c>
      <c r="D83" s="202">
        <v>0</v>
      </c>
      <c r="E83" s="213">
        <v>0</v>
      </c>
      <c r="F83" s="213">
        <v>0</v>
      </c>
      <c r="G83" s="213">
        <v>0</v>
      </c>
      <c r="H83" s="213">
        <v>0</v>
      </c>
      <c r="I83" s="393">
        <v>5.0000000000000001E-3</v>
      </c>
      <c r="J83" s="379">
        <v>2344</v>
      </c>
      <c r="K83" s="327"/>
      <c r="L83" s="327"/>
      <c r="M83" s="331"/>
      <c r="N83" s="328"/>
      <c r="O83" s="327"/>
      <c r="P83" s="327"/>
      <c r="Q83" s="326"/>
      <c r="R83" s="327"/>
      <c r="S83" s="327"/>
    </row>
    <row r="84" spans="2:19" s="195" customFormat="1" ht="42" customHeight="1">
      <c r="B84" s="211">
        <v>46082</v>
      </c>
      <c r="C84" s="207">
        <v>0</v>
      </c>
      <c r="D84" s="207">
        <v>0</v>
      </c>
      <c r="E84" s="207">
        <v>0</v>
      </c>
      <c r="F84" s="207">
        <v>0</v>
      </c>
      <c r="G84" s="207">
        <v>0</v>
      </c>
      <c r="H84" s="207">
        <v>0</v>
      </c>
      <c r="I84" s="392">
        <v>4.0000000000000001E-3</v>
      </c>
      <c r="J84" s="381">
        <v>2468</v>
      </c>
      <c r="K84" s="327"/>
      <c r="L84" s="327"/>
      <c r="M84" s="331"/>
      <c r="N84" s="328"/>
      <c r="O84" s="327"/>
      <c r="P84" s="327"/>
      <c r="Q84" s="326"/>
      <c r="R84" s="327"/>
      <c r="S84" s="327"/>
    </row>
    <row r="85" spans="2:19" s="195" customFormat="1" ht="42" customHeight="1">
      <c r="B85" s="210">
        <v>46113</v>
      </c>
      <c r="C85" s="202">
        <v>0</v>
      </c>
      <c r="D85" s="202">
        <v>0</v>
      </c>
      <c r="E85" s="213">
        <v>0</v>
      </c>
      <c r="F85" s="213">
        <v>0</v>
      </c>
      <c r="G85" s="213">
        <v>0</v>
      </c>
      <c r="H85" s="213">
        <v>0</v>
      </c>
      <c r="I85" s="393">
        <v>4.0000000000000001E-3</v>
      </c>
      <c r="J85" s="379">
        <v>2541</v>
      </c>
      <c r="K85" s="327"/>
      <c r="L85" s="327"/>
      <c r="M85" s="331"/>
      <c r="N85" s="328"/>
      <c r="O85" s="327"/>
      <c r="P85" s="327"/>
      <c r="Q85" s="326"/>
      <c r="R85" s="327"/>
      <c r="S85" s="327"/>
    </row>
    <row r="86" spans="2:19" s="195" customFormat="1" ht="43.5" customHeight="1">
      <c r="B86" s="211">
        <v>46143</v>
      </c>
      <c r="C86" s="207">
        <v>0</v>
      </c>
      <c r="D86" s="207">
        <v>0</v>
      </c>
      <c r="E86" s="207">
        <v>0</v>
      </c>
      <c r="F86" s="207">
        <v>0</v>
      </c>
      <c r="G86" s="207">
        <v>0</v>
      </c>
      <c r="H86" s="207">
        <v>0</v>
      </c>
      <c r="I86" s="392">
        <v>3.0000000000000001E-3</v>
      </c>
      <c r="J86" s="381">
        <v>2627.36</v>
      </c>
      <c r="K86" s="327"/>
      <c r="L86" s="327"/>
      <c r="M86" s="331"/>
      <c r="N86" s="328"/>
      <c r="O86" s="327"/>
      <c r="P86" s="327"/>
      <c r="Q86" s="326"/>
      <c r="R86" s="327"/>
      <c r="S86" s="327"/>
    </row>
    <row r="87" spans="2:19" s="195" customFormat="1" ht="42" customHeight="1">
      <c r="B87" s="210">
        <v>46174</v>
      </c>
      <c r="C87" s="202">
        <v>0</v>
      </c>
      <c r="D87" s="202">
        <v>0</v>
      </c>
      <c r="E87" s="213">
        <v>0</v>
      </c>
      <c r="F87" s="213">
        <v>0</v>
      </c>
      <c r="G87" s="213">
        <v>0</v>
      </c>
      <c r="H87" s="213">
        <v>0</v>
      </c>
      <c r="I87" s="393">
        <v>2.6049263502440361E-3</v>
      </c>
      <c r="J87" s="379">
        <v>2694.42</v>
      </c>
      <c r="K87" s="327"/>
      <c r="L87" s="327"/>
      <c r="M87" s="331"/>
      <c r="N87" s="328"/>
      <c r="O87" s="327"/>
      <c r="P87" s="327"/>
      <c r="Q87" s="326"/>
      <c r="R87" s="327"/>
      <c r="S87" s="327"/>
    </row>
    <row r="88" spans="2:19" s="195" customFormat="1" ht="42" customHeight="1">
      <c r="B88" s="376">
        <v>46204</v>
      </c>
      <c r="C88" s="377">
        <v>0</v>
      </c>
      <c r="D88" s="377">
        <v>0</v>
      </c>
      <c r="E88" s="377">
        <v>0</v>
      </c>
      <c r="F88" s="377">
        <v>0</v>
      </c>
      <c r="G88" s="377">
        <v>0</v>
      </c>
      <c r="H88" s="377">
        <v>0</v>
      </c>
      <c r="I88" s="397">
        <v>3.0000000000000001E-3</v>
      </c>
      <c r="J88" s="386">
        <v>2777</v>
      </c>
      <c r="K88" s="327"/>
      <c r="L88" s="327"/>
      <c r="M88" s="331"/>
      <c r="N88" s="328"/>
      <c r="O88" s="327"/>
      <c r="P88" s="327"/>
      <c r="Q88" s="326"/>
      <c r="R88" s="327"/>
      <c r="S88" s="327"/>
    </row>
    <row r="89" spans="2:19" s="195" customFormat="1" ht="24.75" customHeight="1">
      <c r="B89" s="195" t="s">
        <v>172</v>
      </c>
      <c r="J89" s="195" t="s">
        <v>173</v>
      </c>
    </row>
    <row r="90" spans="2:19" s="195" customFormat="1" ht="27.75" customHeight="1">
      <c r="B90" s="195" t="s">
        <v>255</v>
      </c>
      <c r="G90" s="195" t="s">
        <v>189</v>
      </c>
      <c r="J90" s="195" t="s">
        <v>256</v>
      </c>
    </row>
    <row r="165" spans="3:15" ht="23.25"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</row>
    <row r="168" spans="3:15">
      <c r="C168" s="43"/>
    </row>
  </sheetData>
  <mergeCells count="9">
    <mergeCell ref="B6:B9"/>
    <mergeCell ref="C10:J10"/>
    <mergeCell ref="C6:H6"/>
    <mergeCell ref="I6:J6"/>
    <mergeCell ref="B2:C2"/>
    <mergeCell ref="D2:H2"/>
    <mergeCell ref="D3:H3"/>
    <mergeCell ref="D4:H4"/>
    <mergeCell ref="I2:J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228"/>
  <sheetViews>
    <sheetView rightToLeft="1" zoomScale="38" zoomScaleNormal="44" workbookViewId="0">
      <selection activeCell="F2" sqref="F2:P2"/>
    </sheetView>
  </sheetViews>
  <sheetFormatPr defaultColWidth="8.85546875" defaultRowHeight="96" customHeight="1"/>
  <cols>
    <col min="1" max="1" width="10.7109375" style="1" customWidth="1"/>
    <col min="2" max="20" width="30.7109375" style="1" customWidth="1"/>
    <col min="21" max="29" width="25.7109375" style="1" customWidth="1"/>
    <col min="30" max="30" width="12.28515625" style="1" customWidth="1"/>
    <col min="31" max="31" width="13.85546875" style="1" customWidth="1"/>
    <col min="32" max="32" width="12.85546875" style="1" customWidth="1"/>
    <col min="33" max="33" width="13.42578125" style="1" customWidth="1"/>
    <col min="34" max="34" width="13.140625" style="1" customWidth="1"/>
    <col min="35" max="42" width="12.28515625" style="1" customWidth="1"/>
    <col min="43" max="43" width="13.85546875" style="1" customWidth="1"/>
    <col min="44" max="44" width="12.85546875" style="1" customWidth="1"/>
    <col min="45" max="45" width="13.42578125" style="1" customWidth="1"/>
    <col min="46" max="46" width="13.140625" style="1" customWidth="1"/>
    <col min="47" max="47" width="12.28515625" style="1" bestFit="1" customWidth="1"/>
    <col min="48" max="50" width="13.28515625" style="1" customWidth="1"/>
    <col min="51" max="51" width="73.28515625" style="1" bestFit="1" customWidth="1"/>
    <col min="52" max="16384" width="8.85546875" style="1"/>
  </cols>
  <sheetData>
    <row r="1" spans="1:51" s="3" customFormat="1" ht="37.5" customHeight="1">
      <c r="B1" s="7"/>
    </row>
    <row r="2" spans="1:51" s="3" customFormat="1" ht="53.25" customHeight="1">
      <c r="A2" s="25"/>
      <c r="B2" s="428" t="s">
        <v>167</v>
      </c>
      <c r="C2" s="429"/>
      <c r="D2" s="429"/>
      <c r="E2" s="429"/>
      <c r="F2" s="414" t="s">
        <v>143</v>
      </c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325"/>
      <c r="R2" s="325"/>
      <c r="S2" s="433" t="s">
        <v>146</v>
      </c>
      <c r="T2" s="433"/>
    </row>
    <row r="3" spans="1:51" s="3" customFormat="1" ht="45" customHeight="1">
      <c r="A3" s="25"/>
      <c r="B3" s="76"/>
      <c r="C3" s="77"/>
      <c r="D3" s="77"/>
      <c r="E3" s="77"/>
      <c r="F3" s="78"/>
      <c r="G3" s="78"/>
      <c r="H3" s="78"/>
      <c r="I3" s="78"/>
      <c r="J3" s="78"/>
      <c r="K3" s="86" t="s">
        <v>168</v>
      </c>
      <c r="L3" s="78"/>
      <c r="M3" s="78"/>
      <c r="N3" s="78"/>
      <c r="O3" s="78"/>
      <c r="P3" s="78"/>
      <c r="Q3" s="79"/>
      <c r="R3" s="79"/>
      <c r="S3" s="79"/>
      <c r="T3" s="80"/>
    </row>
    <row r="4" spans="1:51" s="3" customFormat="1" ht="44.25" customHeight="1">
      <c r="A4" s="25"/>
      <c r="B4" s="76"/>
      <c r="C4" s="77"/>
      <c r="D4" s="77"/>
      <c r="E4" s="77"/>
      <c r="F4" s="78"/>
      <c r="G4" s="78"/>
      <c r="H4" s="78"/>
      <c r="I4" s="78"/>
      <c r="J4" s="78"/>
      <c r="K4" s="87" t="s">
        <v>169</v>
      </c>
      <c r="L4" s="78"/>
      <c r="M4" s="78"/>
      <c r="N4" s="78"/>
      <c r="O4" s="78"/>
      <c r="P4" s="78"/>
      <c r="Q4" s="79"/>
      <c r="R4" s="79"/>
      <c r="S4" s="79"/>
      <c r="T4" s="283" t="s">
        <v>190</v>
      </c>
    </row>
    <row r="5" spans="1:51" s="3" customFormat="1" ht="38.25" customHeight="1">
      <c r="A5" s="81"/>
      <c r="B5" s="82"/>
      <c r="C5" s="82"/>
      <c r="D5" s="82"/>
      <c r="E5" s="82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4"/>
      <c r="S5" s="84"/>
      <c r="T5" s="85"/>
    </row>
    <row r="6" spans="1:51" s="4" customFormat="1" ht="96" customHeight="1">
      <c r="A6" s="47"/>
      <c r="B6" s="50"/>
      <c r="C6" s="427" t="s">
        <v>55</v>
      </c>
      <c r="D6" s="427"/>
      <c r="E6" s="427"/>
      <c r="F6" s="427"/>
      <c r="G6" s="427"/>
      <c r="H6" s="427"/>
      <c r="I6" s="427"/>
      <c r="J6" s="427"/>
      <c r="K6" s="427"/>
      <c r="L6" s="427" t="s">
        <v>209</v>
      </c>
      <c r="M6" s="427" t="s">
        <v>210</v>
      </c>
      <c r="N6" s="427" t="s">
        <v>211</v>
      </c>
      <c r="O6" s="427" t="s">
        <v>212</v>
      </c>
      <c r="P6" s="427" t="s">
        <v>54</v>
      </c>
      <c r="Q6" s="427" t="s">
        <v>213</v>
      </c>
      <c r="R6" s="427" t="s">
        <v>53</v>
      </c>
      <c r="S6" s="427" t="s">
        <v>52</v>
      </c>
      <c r="T6" s="434" t="s">
        <v>51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5"/>
    </row>
    <row r="7" spans="1:51" s="2" customFormat="1" ht="200.1" customHeight="1">
      <c r="A7" s="48"/>
      <c r="B7" s="430"/>
      <c r="C7" s="142" t="s">
        <v>50</v>
      </c>
      <c r="D7" s="142" t="s">
        <v>214</v>
      </c>
      <c r="E7" s="142" t="s">
        <v>215</v>
      </c>
      <c r="F7" s="142" t="s">
        <v>49</v>
      </c>
      <c r="G7" s="142" t="s">
        <v>216</v>
      </c>
      <c r="H7" s="142" t="s">
        <v>48</v>
      </c>
      <c r="I7" s="142" t="s">
        <v>217</v>
      </c>
      <c r="J7" s="142" t="s">
        <v>218</v>
      </c>
      <c r="K7" s="294" t="s">
        <v>47</v>
      </c>
      <c r="L7" s="432"/>
      <c r="M7" s="432"/>
      <c r="N7" s="432"/>
      <c r="O7" s="432"/>
      <c r="P7" s="432"/>
      <c r="Q7" s="432"/>
      <c r="R7" s="432"/>
      <c r="S7" s="432"/>
      <c r="T7" s="435"/>
    </row>
    <row r="8" spans="1:51" s="88" customFormat="1" ht="219.95" customHeight="1">
      <c r="B8" s="431"/>
      <c r="C8" s="151" t="s">
        <v>46</v>
      </c>
      <c r="D8" s="151" t="s">
        <v>219</v>
      </c>
      <c r="E8" s="151" t="s">
        <v>140</v>
      </c>
      <c r="F8" s="151" t="s">
        <v>45</v>
      </c>
      <c r="G8" s="151" t="s">
        <v>139</v>
      </c>
      <c r="H8" s="151" t="s">
        <v>44</v>
      </c>
      <c r="I8" s="151" t="s">
        <v>220</v>
      </c>
      <c r="J8" s="151" t="s">
        <v>221</v>
      </c>
      <c r="K8" s="140" t="s">
        <v>175</v>
      </c>
      <c r="L8" s="140" t="s">
        <v>43</v>
      </c>
      <c r="M8" s="140" t="s">
        <v>42</v>
      </c>
      <c r="N8" s="140" t="s">
        <v>41</v>
      </c>
      <c r="O8" s="140" t="s">
        <v>40</v>
      </c>
      <c r="P8" s="140" t="s">
        <v>39</v>
      </c>
      <c r="Q8" s="140" t="s">
        <v>38</v>
      </c>
      <c r="R8" s="140" t="s">
        <v>37</v>
      </c>
      <c r="S8" s="140" t="s">
        <v>36</v>
      </c>
      <c r="T8" s="139" t="s">
        <v>183</v>
      </c>
    </row>
    <row r="9" spans="1:51" s="104" customFormat="1" ht="96" customHeight="1">
      <c r="B9" s="107" t="s">
        <v>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89"/>
      <c r="P9" s="89"/>
      <c r="Q9" s="89"/>
      <c r="R9" s="89"/>
      <c r="S9" s="89"/>
      <c r="T9" s="89"/>
      <c r="AY9" s="106"/>
    </row>
    <row r="10" spans="1:51" s="102" customFormat="1" ht="96" customHeight="1">
      <c r="B10" s="91">
        <v>2018</v>
      </c>
      <c r="C10" s="135">
        <v>251.43</v>
      </c>
      <c r="D10" s="135">
        <v>20.6</v>
      </c>
      <c r="E10" s="135">
        <v>86.29</v>
      </c>
      <c r="F10" s="135">
        <v>109.32</v>
      </c>
      <c r="G10" s="135">
        <v>0.11</v>
      </c>
      <c r="H10" s="135">
        <v>85.21</v>
      </c>
      <c r="I10" s="135">
        <v>10.36</v>
      </c>
      <c r="J10" s="135">
        <v>0.01</v>
      </c>
      <c r="K10" s="105">
        <v>563.34</v>
      </c>
      <c r="L10" s="105">
        <v>26.38</v>
      </c>
      <c r="M10" s="105">
        <v>37.06</v>
      </c>
      <c r="N10" s="105">
        <v>156.82</v>
      </c>
      <c r="O10" s="105">
        <v>30.5</v>
      </c>
      <c r="P10" s="105">
        <v>22.8</v>
      </c>
      <c r="Q10" s="105">
        <v>55.03</v>
      </c>
      <c r="R10" s="105">
        <v>2.3940000000000001</v>
      </c>
      <c r="S10" s="105">
        <v>63.682000000000002</v>
      </c>
      <c r="T10" s="119">
        <v>958.02</v>
      </c>
      <c r="AY10" s="103"/>
    </row>
    <row r="11" spans="1:51" s="102" customFormat="1" ht="96" customHeight="1">
      <c r="B11" s="98">
        <v>2019</v>
      </c>
      <c r="C11" s="130">
        <v>259.91000000000003</v>
      </c>
      <c r="D11" s="130">
        <v>19.54</v>
      </c>
      <c r="E11" s="130">
        <v>81.12</v>
      </c>
      <c r="F11" s="130">
        <v>112.61</v>
      </c>
      <c r="G11" s="130">
        <v>0.14000000000000001</v>
      </c>
      <c r="H11" s="130">
        <v>91.5</v>
      </c>
      <c r="I11" s="130">
        <v>12.24</v>
      </c>
      <c r="J11" s="130">
        <v>0.01</v>
      </c>
      <c r="K11" s="101">
        <v>577.07000000000005</v>
      </c>
      <c r="L11" s="101">
        <v>28.89</v>
      </c>
      <c r="M11" s="101">
        <v>36.04</v>
      </c>
      <c r="N11" s="101">
        <v>159.91999999999999</v>
      </c>
      <c r="O11" s="101">
        <v>36.380000000000003</v>
      </c>
      <c r="P11" s="101">
        <v>22.97</v>
      </c>
      <c r="Q11" s="101">
        <v>55.91</v>
      </c>
      <c r="R11" s="101">
        <v>3.48</v>
      </c>
      <c r="S11" s="101">
        <v>75.52</v>
      </c>
      <c r="T11" s="118">
        <v>996.18</v>
      </c>
      <c r="AY11" s="103"/>
    </row>
    <row r="12" spans="1:51" s="102" customFormat="1" ht="96" customHeight="1">
      <c r="B12" s="91">
        <v>2020</v>
      </c>
      <c r="C12" s="135">
        <v>258.70753999999999</v>
      </c>
      <c r="D12" s="135">
        <v>19.819638000000001</v>
      </c>
      <c r="E12" s="135">
        <v>66.485477000000003</v>
      </c>
      <c r="F12" s="135">
        <v>136.24440799999999</v>
      </c>
      <c r="G12" s="135">
        <v>0.15</v>
      </c>
      <c r="H12" s="135">
        <v>94.27</v>
      </c>
      <c r="I12" s="135">
        <v>14.73</v>
      </c>
      <c r="J12" s="135">
        <v>0</v>
      </c>
      <c r="K12" s="105">
        <v>590.41</v>
      </c>
      <c r="L12" s="105">
        <v>36.388866</v>
      </c>
      <c r="M12" s="105">
        <v>35.289191000000002</v>
      </c>
      <c r="N12" s="105">
        <v>158.13872699999999</v>
      </c>
      <c r="O12" s="105">
        <v>36.211379000000001</v>
      </c>
      <c r="P12" s="105">
        <v>27.074375</v>
      </c>
      <c r="Q12" s="105">
        <v>57.89</v>
      </c>
      <c r="R12" s="105">
        <v>2.91</v>
      </c>
      <c r="S12" s="105">
        <v>84.98</v>
      </c>
      <c r="T12" s="119">
        <v>1029.29</v>
      </c>
      <c r="AY12" s="103"/>
    </row>
    <row r="13" spans="1:51" s="102" customFormat="1" ht="96" customHeight="1">
      <c r="B13" s="98">
        <v>2021</v>
      </c>
      <c r="C13" s="130">
        <v>267.91000000000003</v>
      </c>
      <c r="D13" s="130">
        <v>25.41</v>
      </c>
      <c r="E13" s="130">
        <v>89.29</v>
      </c>
      <c r="F13" s="130">
        <v>142.19999999999999</v>
      </c>
      <c r="G13" s="130">
        <v>0.78700000000000003</v>
      </c>
      <c r="H13" s="130">
        <v>88.69</v>
      </c>
      <c r="I13" s="130">
        <v>15.36</v>
      </c>
      <c r="J13" s="130">
        <v>0.01</v>
      </c>
      <c r="K13" s="101">
        <v>629.66</v>
      </c>
      <c r="L13" s="101">
        <v>28.14</v>
      </c>
      <c r="M13" s="101">
        <v>38.299999999999997</v>
      </c>
      <c r="N13" s="101">
        <v>156.79</v>
      </c>
      <c r="O13" s="101">
        <v>39.229999999999997</v>
      </c>
      <c r="P13" s="101">
        <v>24.87</v>
      </c>
      <c r="Q13" s="101">
        <v>57.54</v>
      </c>
      <c r="R13" s="101">
        <v>7.86</v>
      </c>
      <c r="S13" s="101">
        <v>114.04</v>
      </c>
      <c r="T13" s="118">
        <v>1096.43</v>
      </c>
      <c r="AY13" s="103"/>
    </row>
    <row r="14" spans="1:51" s="102" customFormat="1" ht="96" customHeight="1">
      <c r="B14" s="291">
        <v>2022</v>
      </c>
      <c r="C14" s="292">
        <v>290.85000000000002</v>
      </c>
      <c r="D14" s="292">
        <v>27.25</v>
      </c>
      <c r="E14" s="292">
        <v>81.19</v>
      </c>
      <c r="F14" s="292">
        <v>147.80000000000001</v>
      </c>
      <c r="G14" s="292">
        <v>0.67</v>
      </c>
      <c r="H14" s="292">
        <v>83.41</v>
      </c>
      <c r="I14" s="292">
        <v>17.21</v>
      </c>
      <c r="J14" s="292">
        <v>0</v>
      </c>
      <c r="K14" s="293">
        <v>648.38</v>
      </c>
      <c r="L14" s="293">
        <v>31.91</v>
      </c>
      <c r="M14" s="293">
        <v>32.25</v>
      </c>
      <c r="N14" s="293">
        <v>154.80000000000001</v>
      </c>
      <c r="O14" s="293">
        <v>32.6</v>
      </c>
      <c r="P14" s="293">
        <v>24</v>
      </c>
      <c r="Q14" s="293">
        <v>59</v>
      </c>
      <c r="R14" s="293">
        <v>8.11</v>
      </c>
      <c r="S14" s="293">
        <v>108.48</v>
      </c>
      <c r="T14" s="256">
        <v>1099.52</v>
      </c>
      <c r="AY14" s="103"/>
    </row>
    <row r="15" spans="1:51" s="102" customFormat="1" ht="42.75" customHeight="1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AY15" s="103"/>
    </row>
    <row r="16" spans="1:51" s="39" customFormat="1" ht="96" customHeight="1">
      <c r="B16" s="50"/>
      <c r="C16" s="427" t="s">
        <v>55</v>
      </c>
      <c r="D16" s="427"/>
      <c r="E16" s="427"/>
      <c r="F16" s="427"/>
      <c r="G16" s="427"/>
      <c r="H16" s="427"/>
      <c r="I16" s="427"/>
      <c r="J16" s="427" t="s">
        <v>193</v>
      </c>
      <c r="K16" s="427" t="s">
        <v>194</v>
      </c>
      <c r="L16" s="427" t="s">
        <v>195</v>
      </c>
      <c r="M16" s="427" t="s">
        <v>54</v>
      </c>
      <c r="N16" s="427" t="s">
        <v>196</v>
      </c>
      <c r="O16" s="427" t="s">
        <v>53</v>
      </c>
      <c r="P16" s="436" t="s">
        <v>197</v>
      </c>
      <c r="Q16" s="436" t="s">
        <v>52</v>
      </c>
      <c r="R16" s="427" t="s">
        <v>198</v>
      </c>
      <c r="S16" s="427" t="s">
        <v>199</v>
      </c>
      <c r="T16" s="434" t="s">
        <v>51</v>
      </c>
      <c r="U16" s="40"/>
      <c r="V16" s="40"/>
    </row>
    <row r="17" spans="2:22" s="39" customFormat="1" ht="200.1" customHeight="1">
      <c r="B17" s="430"/>
      <c r="C17" s="142" t="s">
        <v>50</v>
      </c>
      <c r="D17" s="142" t="s">
        <v>191</v>
      </c>
      <c r="E17" s="142" t="s">
        <v>192</v>
      </c>
      <c r="F17" s="142" t="s">
        <v>49</v>
      </c>
      <c r="G17" s="142" t="s">
        <v>262</v>
      </c>
      <c r="H17" s="142" t="s">
        <v>48</v>
      </c>
      <c r="I17" s="296" t="s">
        <v>47</v>
      </c>
      <c r="J17" s="432"/>
      <c r="K17" s="432"/>
      <c r="L17" s="432"/>
      <c r="M17" s="432"/>
      <c r="N17" s="432"/>
      <c r="O17" s="432"/>
      <c r="P17" s="437"/>
      <c r="Q17" s="437"/>
      <c r="R17" s="432"/>
      <c r="S17" s="432"/>
      <c r="T17" s="435"/>
      <c r="U17" s="40"/>
      <c r="V17" s="40"/>
    </row>
    <row r="18" spans="2:22" s="39" customFormat="1" ht="219.95" customHeight="1">
      <c r="B18" s="430"/>
      <c r="C18" s="151" t="s">
        <v>46</v>
      </c>
      <c r="D18" s="322" t="s">
        <v>233</v>
      </c>
      <c r="E18" s="151" t="s">
        <v>140</v>
      </c>
      <c r="F18" s="151" t="s">
        <v>45</v>
      </c>
      <c r="G18" s="322" t="s">
        <v>263</v>
      </c>
      <c r="H18" s="322" t="s">
        <v>44</v>
      </c>
      <c r="I18" s="322" t="s">
        <v>175</v>
      </c>
      <c r="J18" s="140" t="s">
        <v>43</v>
      </c>
      <c r="K18" s="321" t="s">
        <v>235</v>
      </c>
      <c r="L18" s="321" t="s">
        <v>236</v>
      </c>
      <c r="M18" s="321" t="s">
        <v>237</v>
      </c>
      <c r="N18" s="321" t="s">
        <v>238</v>
      </c>
      <c r="O18" s="321" t="s">
        <v>239</v>
      </c>
      <c r="P18" s="321" t="s">
        <v>234</v>
      </c>
      <c r="Q18" s="321" t="s">
        <v>240</v>
      </c>
      <c r="R18" s="321" t="s">
        <v>260</v>
      </c>
      <c r="S18" s="321" t="s">
        <v>241</v>
      </c>
      <c r="T18" s="323" t="s">
        <v>278</v>
      </c>
      <c r="U18" s="40"/>
      <c r="V18" s="40"/>
    </row>
    <row r="19" spans="2:22" s="39" customFormat="1" ht="84" customHeight="1">
      <c r="B19" s="107" t="s">
        <v>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89"/>
      <c r="N19" s="89"/>
      <c r="O19" s="89"/>
      <c r="P19" s="89"/>
      <c r="Q19" s="89"/>
      <c r="R19" s="89"/>
      <c r="S19" s="89"/>
      <c r="T19" s="89"/>
      <c r="U19" s="40"/>
      <c r="V19" s="40"/>
    </row>
    <row r="20" spans="2:22" customFormat="1" ht="87.75" customHeight="1">
      <c r="B20" s="315" t="s">
        <v>271</v>
      </c>
      <c r="C20" s="316">
        <v>262.649</v>
      </c>
      <c r="D20" s="316">
        <v>32.555999999999997</v>
      </c>
      <c r="E20" s="316">
        <v>88.055999999999997</v>
      </c>
      <c r="F20" s="316">
        <v>206.41300000000001</v>
      </c>
      <c r="G20" s="316">
        <v>0</v>
      </c>
      <c r="H20" s="316">
        <v>77.635999999999996</v>
      </c>
      <c r="I20" s="317">
        <f>SUM(C20:H20)</f>
        <v>667.31</v>
      </c>
      <c r="J20" s="317">
        <v>32.594000000000001</v>
      </c>
      <c r="K20" s="317">
        <v>4.1029999999999998</v>
      </c>
      <c r="L20" s="317">
        <v>139.68100000000001</v>
      </c>
      <c r="M20" s="317">
        <v>26.384</v>
      </c>
      <c r="N20" s="317">
        <v>56.112000000000002</v>
      </c>
      <c r="O20" s="317">
        <v>7.968</v>
      </c>
      <c r="P20" s="317">
        <v>0.89800000000000002</v>
      </c>
      <c r="Q20" s="317">
        <v>33.921999999999997</v>
      </c>
      <c r="R20" s="317">
        <v>93.9</v>
      </c>
      <c r="S20" s="317">
        <v>0.78900000000000003</v>
      </c>
      <c r="T20" s="318">
        <f>SUM(I20:S20)</f>
        <v>1063.6610000000001</v>
      </c>
      <c r="U20" s="3"/>
      <c r="V20" s="3"/>
    </row>
    <row r="21" spans="2:22" customFormat="1" ht="87.75" customHeight="1">
      <c r="B21" s="291">
        <v>2024</v>
      </c>
      <c r="C21" s="292">
        <v>262.56599999999997</v>
      </c>
      <c r="D21" s="292">
        <v>39.798000000000002</v>
      </c>
      <c r="E21" s="292">
        <v>88.543999999999997</v>
      </c>
      <c r="F21" s="292">
        <v>237.24299999999999</v>
      </c>
      <c r="G21" s="292">
        <v>3.5249999999999999</v>
      </c>
      <c r="H21" s="292">
        <v>80.165000000000006</v>
      </c>
      <c r="I21" s="293">
        <f>SUM(C21:H21)</f>
        <v>711.84099999999989</v>
      </c>
      <c r="J21" s="293">
        <v>30.294</v>
      </c>
      <c r="K21" s="293">
        <v>21.587</v>
      </c>
      <c r="L21" s="293">
        <v>124.626</v>
      </c>
      <c r="M21" s="293">
        <v>26.292999999999999</v>
      </c>
      <c r="N21" s="293">
        <v>64.426000000000002</v>
      </c>
      <c r="O21" s="293">
        <v>7.8769999999999998</v>
      </c>
      <c r="P21" s="293">
        <v>1.4079999999999999</v>
      </c>
      <c r="Q21" s="293">
        <v>32.973999999999997</v>
      </c>
      <c r="R21" s="293">
        <v>115.334</v>
      </c>
      <c r="S21" s="293">
        <v>1.4690000000000001</v>
      </c>
      <c r="T21" s="270">
        <f>SUM(J21:S21)+I21</f>
        <v>1138.1289999999999</v>
      </c>
      <c r="U21" s="3"/>
      <c r="V21" s="3"/>
    </row>
    <row r="22" spans="2:22" customFormat="1" ht="66" customHeight="1">
      <c r="B22" s="312" t="s">
        <v>257</v>
      </c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11" t="s">
        <v>258</v>
      </c>
      <c r="U22" s="3"/>
      <c r="V22" s="3"/>
    </row>
    <row r="23" spans="2:22" customFormat="1" ht="96" customHeight="1">
      <c r="U23" s="3"/>
      <c r="V23" s="3"/>
    </row>
    <row r="24" spans="2:22" customFormat="1" ht="96" customHeight="1">
      <c r="U24" s="3"/>
      <c r="V24" s="3"/>
    </row>
    <row r="25" spans="2:22" customFormat="1" ht="96" customHeight="1">
      <c r="U25" s="3"/>
      <c r="V25" s="3"/>
    </row>
    <row r="26" spans="2:22" customFormat="1" ht="96" customHeight="1">
      <c r="U26" s="3"/>
      <c r="V26" s="3"/>
    </row>
    <row r="27" spans="2:22" customFormat="1" ht="96" customHeight="1">
      <c r="U27" s="3"/>
      <c r="V27" s="3"/>
    </row>
    <row r="28" spans="2:22" customFormat="1" ht="96" customHeight="1">
      <c r="U28" s="3"/>
      <c r="V28" s="3"/>
    </row>
    <row r="29" spans="2:22" customFormat="1" ht="96" customHeight="1">
      <c r="U29" s="3"/>
      <c r="V29" s="3"/>
    </row>
    <row r="30" spans="2:22" customFormat="1" ht="96" customHeight="1">
      <c r="U30" s="3"/>
      <c r="V30" s="3"/>
    </row>
    <row r="31" spans="2:22" customFormat="1" ht="96" customHeight="1">
      <c r="U31" s="3"/>
      <c r="V31" s="3"/>
    </row>
    <row r="32" spans="2:22" customFormat="1" ht="96" customHeight="1">
      <c r="U32" s="3"/>
      <c r="V32" s="3"/>
    </row>
    <row r="33" spans="21:22" customFormat="1" ht="96" customHeight="1">
      <c r="U33" s="3"/>
      <c r="V33" s="3"/>
    </row>
    <row r="34" spans="21:22" customFormat="1" ht="96" customHeight="1">
      <c r="U34" s="3"/>
      <c r="V34" s="3"/>
    </row>
    <row r="35" spans="21:22" customFormat="1" ht="96" customHeight="1">
      <c r="U35" s="3"/>
      <c r="V35" s="3"/>
    </row>
    <row r="36" spans="21:22" customFormat="1" ht="96" customHeight="1">
      <c r="U36" s="3"/>
      <c r="V36" s="3"/>
    </row>
    <row r="37" spans="21:22" customFormat="1" ht="96" customHeight="1">
      <c r="U37" s="3"/>
      <c r="V37" s="3"/>
    </row>
    <row r="38" spans="21:22" customFormat="1" ht="96" customHeight="1">
      <c r="U38" s="3"/>
      <c r="V38" s="3"/>
    </row>
    <row r="39" spans="21:22" customFormat="1" ht="96" customHeight="1">
      <c r="U39" s="3"/>
      <c r="V39" s="3"/>
    </row>
    <row r="40" spans="21:22" customFormat="1" ht="96" customHeight="1">
      <c r="U40" s="3"/>
      <c r="V40" s="3"/>
    </row>
    <row r="41" spans="21:22" customFormat="1" ht="96" customHeight="1">
      <c r="U41" s="3"/>
      <c r="V41" s="3"/>
    </row>
    <row r="42" spans="21:22" customFormat="1" ht="96" customHeight="1">
      <c r="U42" s="3"/>
      <c r="V42" s="3"/>
    </row>
    <row r="43" spans="21:22" customFormat="1" ht="96" customHeight="1">
      <c r="U43" s="3"/>
      <c r="V43" s="3"/>
    </row>
    <row r="44" spans="21:22" customFormat="1" ht="96" customHeight="1">
      <c r="U44" s="3"/>
      <c r="V44" s="3"/>
    </row>
    <row r="45" spans="21:22" customFormat="1" ht="96" customHeight="1">
      <c r="U45" s="3"/>
      <c r="V45" s="3"/>
    </row>
    <row r="46" spans="21:22" customFormat="1" ht="96" customHeight="1">
      <c r="U46" s="3"/>
      <c r="V46" s="3"/>
    </row>
    <row r="47" spans="21:22" customFormat="1" ht="96" customHeight="1">
      <c r="U47" s="3"/>
      <c r="V47" s="3"/>
    </row>
    <row r="48" spans="21:22" customFormat="1" ht="96" customHeight="1">
      <c r="U48" s="3"/>
      <c r="V48" s="3"/>
    </row>
    <row r="49" spans="21:22" customFormat="1" ht="96" customHeight="1">
      <c r="U49" s="3"/>
      <c r="V49" s="3"/>
    </row>
    <row r="50" spans="21:22" customFormat="1" ht="96" customHeight="1">
      <c r="U50" s="3"/>
      <c r="V50" s="3"/>
    </row>
    <row r="51" spans="21:22" customFormat="1" ht="96" customHeight="1">
      <c r="U51" s="3"/>
      <c r="V51" s="3"/>
    </row>
    <row r="52" spans="21:22" customFormat="1" ht="96" customHeight="1">
      <c r="U52" s="3"/>
      <c r="V52" s="3"/>
    </row>
    <row r="53" spans="21:22" customFormat="1" ht="96" customHeight="1">
      <c r="U53" s="3"/>
      <c r="V53" s="3"/>
    </row>
    <row r="54" spans="21:22" customFormat="1" ht="96" customHeight="1">
      <c r="U54" s="3"/>
      <c r="V54" s="3"/>
    </row>
    <row r="55" spans="21:22" customFormat="1" ht="96" customHeight="1">
      <c r="U55" s="3"/>
      <c r="V55" s="3"/>
    </row>
    <row r="56" spans="21:22" customFormat="1" ht="96" customHeight="1">
      <c r="U56" s="3"/>
      <c r="V56" s="3"/>
    </row>
    <row r="57" spans="21:22" customFormat="1" ht="96" customHeight="1"/>
    <row r="58" spans="21:22" customFormat="1" ht="96" customHeight="1"/>
    <row r="59" spans="21:22" customFormat="1" ht="96" customHeight="1"/>
    <row r="60" spans="21:22" customFormat="1" ht="96" customHeight="1"/>
    <row r="61" spans="21:22" customFormat="1" ht="96" customHeight="1"/>
    <row r="62" spans="21:22" customFormat="1" ht="96" customHeight="1"/>
    <row r="63" spans="21:22" customFormat="1" ht="96" customHeight="1"/>
    <row r="64" spans="21:22" customFormat="1" ht="96" customHeight="1"/>
    <row r="65" customFormat="1" ht="96" customHeight="1"/>
    <row r="66" customFormat="1" ht="96" customHeight="1"/>
    <row r="67" customFormat="1" ht="96" customHeight="1"/>
    <row r="68" customFormat="1" ht="96" customHeight="1"/>
    <row r="69" customFormat="1" ht="96" customHeight="1"/>
    <row r="70" customFormat="1" ht="96" customHeight="1"/>
    <row r="71" customFormat="1" ht="96" customHeight="1"/>
    <row r="72" customFormat="1" ht="96" customHeight="1"/>
    <row r="73" customFormat="1" ht="96" customHeight="1"/>
    <row r="74" customFormat="1" ht="96" customHeight="1"/>
    <row r="81" spans="2:19" ht="96" customHeight="1">
      <c r="B81" s="200">
        <v>2026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4"/>
      <c r="N81" s="224"/>
      <c r="O81" s="223"/>
      <c r="P81" s="223"/>
      <c r="Q81" s="223"/>
      <c r="R81" s="223"/>
      <c r="S81" s="223"/>
    </row>
    <row r="82" spans="2:19" ht="27" customHeight="1">
      <c r="B82" s="225">
        <v>46023</v>
      </c>
      <c r="C82" s="95">
        <v>807</v>
      </c>
      <c r="D82" s="96">
        <v>426</v>
      </c>
      <c r="E82" s="96">
        <v>132</v>
      </c>
      <c r="F82" s="96">
        <v>39</v>
      </c>
      <c r="G82" s="96">
        <v>102</v>
      </c>
      <c r="H82" s="96">
        <v>1</v>
      </c>
      <c r="I82" s="96">
        <v>15</v>
      </c>
      <c r="J82" s="96">
        <v>39</v>
      </c>
      <c r="K82" s="96">
        <v>8</v>
      </c>
      <c r="L82" s="96">
        <v>9</v>
      </c>
      <c r="M82" s="96">
        <v>36</v>
      </c>
      <c r="N82" s="95">
        <v>82</v>
      </c>
      <c r="O82" s="96">
        <v>78</v>
      </c>
      <c r="P82" s="96">
        <v>4</v>
      </c>
      <c r="Q82" s="95">
        <v>44</v>
      </c>
      <c r="R82" s="96">
        <v>42</v>
      </c>
      <c r="S82" s="96">
        <v>2</v>
      </c>
    </row>
    <row r="83" spans="2:19" ht="96" customHeight="1">
      <c r="B83" s="217">
        <v>46054</v>
      </c>
      <c r="C83" s="329">
        <v>804</v>
      </c>
      <c r="D83" s="271">
        <v>437</v>
      </c>
      <c r="E83" s="271">
        <v>134</v>
      </c>
      <c r="F83" s="271">
        <v>39</v>
      </c>
      <c r="G83" s="271">
        <v>102</v>
      </c>
      <c r="H83" s="271">
        <v>1</v>
      </c>
      <c r="I83" s="271">
        <v>15</v>
      </c>
      <c r="J83" s="271">
        <v>39</v>
      </c>
      <c r="K83" s="271">
        <v>8</v>
      </c>
      <c r="L83" s="271">
        <v>9</v>
      </c>
      <c r="M83" s="330">
        <v>20</v>
      </c>
      <c r="N83" s="285">
        <v>151</v>
      </c>
      <c r="O83" s="271">
        <v>142</v>
      </c>
      <c r="P83" s="271">
        <v>9</v>
      </c>
      <c r="Q83" s="270">
        <v>65</v>
      </c>
      <c r="R83" s="271">
        <v>59</v>
      </c>
      <c r="S83" s="271">
        <v>6</v>
      </c>
    </row>
    <row r="114" spans="3:17" ht="96" customHeight="1"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225" spans="3:17" ht="96" customHeight="1"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</row>
    <row r="228" spans="3:17" ht="96" customHeight="1">
      <c r="C228" s="42"/>
    </row>
  </sheetData>
  <mergeCells count="27">
    <mergeCell ref="S2:T2"/>
    <mergeCell ref="S16:S17"/>
    <mergeCell ref="T16:T17"/>
    <mergeCell ref="B17:B18"/>
    <mergeCell ref="N16:N17"/>
    <mergeCell ref="O16:O17"/>
    <mergeCell ref="P16:P17"/>
    <mergeCell ref="Q16:Q17"/>
    <mergeCell ref="R16:R17"/>
    <mergeCell ref="C16:I16"/>
    <mergeCell ref="J16:J17"/>
    <mergeCell ref="K16:K17"/>
    <mergeCell ref="L16:L17"/>
    <mergeCell ref="M16:M17"/>
    <mergeCell ref="T6:T7"/>
    <mergeCell ref="S6:S7"/>
    <mergeCell ref="R6:R7"/>
    <mergeCell ref="O6:O7"/>
    <mergeCell ref="N6:N7"/>
    <mergeCell ref="P6:P7"/>
    <mergeCell ref="Q6:Q7"/>
    <mergeCell ref="F2:P2"/>
    <mergeCell ref="C6:K6"/>
    <mergeCell ref="B2:E2"/>
    <mergeCell ref="B7:B8"/>
    <mergeCell ref="M6:M7"/>
    <mergeCell ref="L6:L7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G235"/>
  <sheetViews>
    <sheetView rightToLeft="1" zoomScale="29" zoomScaleNormal="29" workbookViewId="0">
      <selection activeCell="F2" sqref="F2:M2"/>
    </sheetView>
  </sheetViews>
  <sheetFormatPr defaultColWidth="8.85546875" defaultRowHeight="12.75"/>
  <cols>
    <col min="1" max="1" width="10.7109375" style="1" customWidth="1"/>
    <col min="2" max="2" width="30.42578125" style="1" customWidth="1"/>
    <col min="3" max="3" width="69.42578125" style="1" bestFit="1" customWidth="1"/>
    <col min="4" max="4" width="53.7109375" style="1" bestFit="1" customWidth="1"/>
    <col min="5" max="5" width="58.28515625" style="1" customWidth="1"/>
    <col min="6" max="6" width="57.7109375" style="1" bestFit="1" customWidth="1"/>
    <col min="7" max="7" width="58" style="1" bestFit="1" customWidth="1"/>
    <col min="8" max="8" width="51.28515625" style="1" bestFit="1" customWidth="1"/>
    <col min="9" max="9" width="54.85546875" style="1" bestFit="1" customWidth="1"/>
    <col min="10" max="10" width="41.28515625" style="1" bestFit="1" customWidth="1"/>
    <col min="11" max="11" width="32.140625" style="1" customWidth="1"/>
    <col min="12" max="12" width="39.140625" style="1" bestFit="1" customWidth="1"/>
    <col min="13" max="13" width="39" style="1" customWidth="1"/>
    <col min="14" max="14" width="35.28515625" style="1" customWidth="1"/>
    <col min="15" max="15" width="39.7109375" style="1" customWidth="1"/>
    <col min="16" max="16" width="27.28515625" style="1" bestFit="1" customWidth="1"/>
    <col min="17" max="17" width="35.140625" style="1" bestFit="1" customWidth="1"/>
    <col min="18" max="24" width="12.28515625" style="1" customWidth="1"/>
    <col min="25" max="25" width="13.85546875" style="1" customWidth="1"/>
    <col min="26" max="26" width="12.85546875" style="1" customWidth="1"/>
    <col min="27" max="27" width="13.42578125" style="1" customWidth="1"/>
    <col min="28" max="28" width="13.140625" style="1" customWidth="1"/>
    <col min="29" max="29" width="12.28515625" style="1" bestFit="1" customWidth="1"/>
    <col min="30" max="32" width="13.28515625" style="1" customWidth="1"/>
    <col min="33" max="33" width="73.28515625" style="1" bestFit="1" customWidth="1"/>
    <col min="34" max="16384" width="8.85546875" style="1"/>
  </cols>
  <sheetData>
    <row r="1" spans="2:33" s="3" customFormat="1">
      <c r="B1" s="7"/>
    </row>
    <row r="2" spans="2:33" s="3" customFormat="1" ht="37.5">
      <c r="B2" s="449" t="s">
        <v>167</v>
      </c>
      <c r="C2" s="450"/>
      <c r="D2" s="451"/>
      <c r="E2" s="29"/>
      <c r="F2" s="446" t="s">
        <v>141</v>
      </c>
      <c r="G2" s="447"/>
      <c r="H2" s="447"/>
      <c r="I2" s="447"/>
      <c r="J2" s="447"/>
      <c r="K2" s="447"/>
      <c r="L2" s="447"/>
      <c r="M2" s="448"/>
      <c r="N2" s="29"/>
      <c r="O2" s="310"/>
      <c r="P2" s="411" t="s">
        <v>146</v>
      </c>
      <c r="Q2" s="411"/>
    </row>
    <row r="3" spans="2:33" s="3" customFormat="1" ht="37.5">
      <c r="B3" s="56"/>
      <c r="C3" s="57"/>
      <c r="D3" s="447" t="s">
        <v>168</v>
      </c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58"/>
      <c r="Q3" s="59"/>
    </row>
    <row r="4" spans="2:33" s="4" customFormat="1" ht="45">
      <c r="B4" s="19"/>
      <c r="D4" s="452" t="s">
        <v>171</v>
      </c>
      <c r="E4" s="453"/>
      <c r="F4" s="453"/>
      <c r="G4" s="453"/>
      <c r="H4" s="453"/>
      <c r="I4" s="453"/>
      <c r="J4" s="453"/>
      <c r="K4" s="453"/>
      <c r="L4" s="453"/>
      <c r="M4" s="453"/>
      <c r="N4" s="453"/>
      <c r="O4" s="454"/>
      <c r="P4" s="295"/>
      <c r="Q4" s="283" t="s">
        <v>190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5"/>
    </row>
    <row r="5" spans="2:33" s="4" customFormat="1" ht="37.5">
      <c r="B5" s="49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32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5"/>
    </row>
    <row r="6" spans="2:33" s="4" customFormat="1" ht="105" customHeight="1">
      <c r="B6" s="442"/>
      <c r="C6" s="444" t="s">
        <v>76</v>
      </c>
      <c r="D6" s="444"/>
      <c r="E6" s="444"/>
      <c r="F6" s="444"/>
      <c r="G6" s="444"/>
      <c r="H6" s="444"/>
      <c r="I6" s="444"/>
      <c r="J6" s="444"/>
      <c r="K6" s="444"/>
      <c r="L6" s="444"/>
      <c r="M6" s="444"/>
      <c r="N6" s="444"/>
      <c r="O6" s="444"/>
      <c r="P6" s="444"/>
      <c r="Q6" s="438" t="s">
        <v>69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5"/>
    </row>
    <row r="7" spans="2:33" s="2" customFormat="1" ht="66">
      <c r="B7" s="443"/>
      <c r="C7" s="142" t="s">
        <v>222</v>
      </c>
      <c r="D7" s="142" t="s">
        <v>223</v>
      </c>
      <c r="E7" s="142" t="s">
        <v>224</v>
      </c>
      <c r="F7" s="142" t="s">
        <v>225</v>
      </c>
      <c r="G7" s="294" t="s">
        <v>226</v>
      </c>
      <c r="H7" s="294" t="s">
        <v>227</v>
      </c>
      <c r="I7" s="294" t="s">
        <v>228</v>
      </c>
      <c r="J7" s="294" t="s">
        <v>75</v>
      </c>
      <c r="K7" s="294" t="s">
        <v>229</v>
      </c>
      <c r="L7" s="294" t="s">
        <v>74</v>
      </c>
      <c r="M7" s="294" t="s">
        <v>73</v>
      </c>
      <c r="N7" s="294" t="s">
        <v>72</v>
      </c>
      <c r="O7" s="294" t="s">
        <v>71</v>
      </c>
      <c r="P7" s="294" t="s">
        <v>70</v>
      </c>
      <c r="Q7" s="439"/>
    </row>
    <row r="8" spans="2:33" s="2" customFormat="1" ht="63.75" customHeight="1">
      <c r="B8" s="443"/>
      <c r="C8" s="141"/>
      <c r="D8" s="141"/>
      <c r="E8" s="141"/>
      <c r="F8" s="141"/>
      <c r="G8" s="28"/>
      <c r="H8" s="28"/>
      <c r="I8" s="28"/>
      <c r="J8" s="28"/>
      <c r="K8" s="28"/>
      <c r="L8" s="28"/>
      <c r="M8" s="28"/>
      <c r="N8" s="28"/>
      <c r="O8" s="28"/>
      <c r="P8" s="28"/>
      <c r="Q8" s="440" t="s">
        <v>56</v>
      </c>
    </row>
    <row r="9" spans="2:33" s="2" customFormat="1" ht="99" customHeight="1">
      <c r="B9" s="445"/>
      <c r="C9" s="143" t="s">
        <v>68</v>
      </c>
      <c r="D9" s="143" t="s">
        <v>67</v>
      </c>
      <c r="E9" s="143" t="s">
        <v>66</v>
      </c>
      <c r="F9" s="143" t="s">
        <v>65</v>
      </c>
      <c r="G9" s="144" t="s">
        <v>64</v>
      </c>
      <c r="H9" s="144" t="s">
        <v>63</v>
      </c>
      <c r="I9" s="144" t="s">
        <v>62</v>
      </c>
      <c r="J9" s="144" t="s">
        <v>61</v>
      </c>
      <c r="K9" s="144" t="s">
        <v>60</v>
      </c>
      <c r="L9" s="144" t="s">
        <v>59</v>
      </c>
      <c r="M9" s="144" t="s">
        <v>58</v>
      </c>
      <c r="N9" s="144" t="s">
        <v>57</v>
      </c>
      <c r="O9" s="144" t="s">
        <v>230</v>
      </c>
      <c r="P9" s="144" t="s">
        <v>231</v>
      </c>
      <c r="Q9" s="441"/>
    </row>
    <row r="10" spans="2:33" s="2" customFormat="1" ht="81.75" customHeight="1">
      <c r="B10" s="90" t="s">
        <v>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2:33" s="17" customFormat="1" ht="107.25" customHeight="1">
      <c r="B11" s="91">
        <v>2018</v>
      </c>
      <c r="C11" s="135">
        <v>146.47999999999999</v>
      </c>
      <c r="D11" s="135">
        <v>157.13</v>
      </c>
      <c r="E11" s="135">
        <v>136.37</v>
      </c>
      <c r="F11" s="135">
        <v>1.49</v>
      </c>
      <c r="G11" s="105">
        <v>441.47</v>
      </c>
      <c r="H11" s="105">
        <v>20.79</v>
      </c>
      <c r="I11" s="105">
        <v>43.36</v>
      </c>
      <c r="J11" s="105">
        <v>1.66</v>
      </c>
      <c r="K11" s="105">
        <v>81.77</v>
      </c>
      <c r="L11" s="105">
        <v>5.8</v>
      </c>
      <c r="M11" s="105">
        <v>1.89</v>
      </c>
      <c r="N11" s="105">
        <v>0</v>
      </c>
      <c r="O11" s="105">
        <v>0.9</v>
      </c>
      <c r="P11" s="105">
        <v>41.43</v>
      </c>
      <c r="Q11" s="105">
        <v>639.07000000000005</v>
      </c>
      <c r="AG11" s="18"/>
    </row>
    <row r="12" spans="2:33" s="17" customFormat="1" ht="107.25" customHeight="1">
      <c r="B12" s="98">
        <v>2019</v>
      </c>
      <c r="C12" s="130">
        <v>149.69</v>
      </c>
      <c r="D12" s="130">
        <v>157.59</v>
      </c>
      <c r="E12" s="130">
        <v>155.07</v>
      </c>
      <c r="F12" s="130">
        <v>1.37</v>
      </c>
      <c r="G12" s="101">
        <v>463.72</v>
      </c>
      <c r="H12" s="101">
        <v>18.010000000000002</v>
      </c>
      <c r="I12" s="101">
        <v>49.08</v>
      </c>
      <c r="J12" s="101">
        <v>1.86</v>
      </c>
      <c r="K12" s="101">
        <v>81.569999999999993</v>
      </c>
      <c r="L12" s="101">
        <v>6.24</v>
      </c>
      <c r="M12" s="101">
        <v>3.95</v>
      </c>
      <c r="N12" s="101">
        <v>0</v>
      </c>
      <c r="O12" s="101">
        <v>1.07</v>
      </c>
      <c r="P12" s="101">
        <v>43.35</v>
      </c>
      <c r="Q12" s="101">
        <v>668.85</v>
      </c>
      <c r="AG12" s="18"/>
    </row>
    <row r="13" spans="2:33" s="17" customFormat="1" ht="107.25" customHeight="1">
      <c r="B13" s="91">
        <v>2020</v>
      </c>
      <c r="C13" s="135">
        <v>143.65</v>
      </c>
      <c r="D13" s="135">
        <v>163.69999999999999</v>
      </c>
      <c r="E13" s="135">
        <v>175.7</v>
      </c>
      <c r="F13" s="135">
        <v>3.39</v>
      </c>
      <c r="G13" s="105">
        <v>486.44334300000003</v>
      </c>
      <c r="H13" s="105">
        <v>13.25</v>
      </c>
      <c r="I13" s="105">
        <v>44.86</v>
      </c>
      <c r="J13" s="105">
        <v>2.52</v>
      </c>
      <c r="K13" s="105">
        <v>81.389939999999996</v>
      </c>
      <c r="L13" s="105">
        <v>13.38</v>
      </c>
      <c r="M13" s="105">
        <v>8.4600000000000009</v>
      </c>
      <c r="N13" s="105">
        <v>4.13</v>
      </c>
      <c r="O13" s="105">
        <v>2.42</v>
      </c>
      <c r="P13" s="105">
        <v>36.96</v>
      </c>
      <c r="Q13" s="105">
        <v>693.81</v>
      </c>
      <c r="AG13" s="18"/>
    </row>
    <row r="14" spans="2:33" s="17" customFormat="1" ht="107.25" customHeight="1">
      <c r="B14" s="98">
        <v>2021</v>
      </c>
      <c r="C14" s="130">
        <v>149.172</v>
      </c>
      <c r="D14" s="130">
        <v>166.191</v>
      </c>
      <c r="E14" s="130">
        <v>204.75899999999999</v>
      </c>
      <c r="F14" s="130">
        <v>4.7049060000000003</v>
      </c>
      <c r="G14" s="101">
        <v>524.82826</v>
      </c>
      <c r="H14" s="101">
        <v>22.657399999999999</v>
      </c>
      <c r="I14" s="101">
        <v>48.066135000000003</v>
      </c>
      <c r="J14" s="101">
        <v>2.6520779999999999</v>
      </c>
      <c r="K14" s="101">
        <v>76.941890000000001</v>
      </c>
      <c r="L14" s="101">
        <v>5.2444199999999999</v>
      </c>
      <c r="M14" s="101">
        <v>5.6214069999999996</v>
      </c>
      <c r="N14" s="101">
        <v>7.4229979999999998</v>
      </c>
      <c r="O14" s="101">
        <v>2.5569449999999998</v>
      </c>
      <c r="P14" s="101">
        <v>47.451602000000001</v>
      </c>
      <c r="Q14" s="101">
        <v>743.44313499999998</v>
      </c>
      <c r="AG14" s="18"/>
    </row>
    <row r="15" spans="2:33" s="17" customFormat="1" ht="107.25" customHeight="1">
      <c r="B15" s="291">
        <v>2022</v>
      </c>
      <c r="C15" s="292">
        <v>163.44999999999999</v>
      </c>
      <c r="D15" s="292">
        <v>174.74</v>
      </c>
      <c r="E15" s="292">
        <v>210.79</v>
      </c>
      <c r="F15" s="292">
        <v>6</v>
      </c>
      <c r="G15" s="293">
        <v>554.98</v>
      </c>
      <c r="H15" s="293">
        <v>13.82</v>
      </c>
      <c r="I15" s="293">
        <v>44.99</v>
      </c>
      <c r="J15" s="293">
        <v>5.35</v>
      </c>
      <c r="K15" s="293">
        <v>79.81</v>
      </c>
      <c r="L15" s="293">
        <v>5.4</v>
      </c>
      <c r="M15" s="293">
        <v>5.6</v>
      </c>
      <c r="N15" s="293">
        <v>0</v>
      </c>
      <c r="O15" s="293">
        <v>2.16</v>
      </c>
      <c r="P15" s="293">
        <v>42.47</v>
      </c>
      <c r="Q15" s="293">
        <v>754.58</v>
      </c>
      <c r="AG15" s="18"/>
    </row>
    <row r="16" spans="2:33" s="17" customFormat="1" ht="31.5">
      <c r="B16" s="305"/>
      <c r="C16" s="301"/>
      <c r="D16" s="301"/>
      <c r="E16" s="301"/>
      <c r="F16" s="301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AG16" s="18"/>
    </row>
    <row r="17" spans="2:20" customFormat="1" ht="111.75" customHeight="1">
      <c r="B17" s="442"/>
      <c r="C17" s="444" t="s">
        <v>76</v>
      </c>
      <c r="D17" s="444"/>
      <c r="E17" s="444"/>
      <c r="F17" s="444"/>
      <c r="G17" s="444"/>
      <c r="H17" s="444"/>
      <c r="I17" s="444"/>
      <c r="J17" s="444"/>
      <c r="K17" s="444"/>
      <c r="L17" s="444"/>
      <c r="M17" s="444"/>
      <c r="N17" s="444"/>
      <c r="O17" s="438" t="s">
        <v>69</v>
      </c>
    </row>
    <row r="18" spans="2:20" customFormat="1" ht="66">
      <c r="B18" s="443"/>
      <c r="C18" s="142" t="s">
        <v>203</v>
      </c>
      <c r="D18" s="142" t="s">
        <v>204</v>
      </c>
      <c r="E18" s="142" t="s">
        <v>205</v>
      </c>
      <c r="F18" s="142" t="s">
        <v>75</v>
      </c>
      <c r="G18" s="296" t="s">
        <v>206</v>
      </c>
      <c r="H18" s="296" t="s">
        <v>73</v>
      </c>
      <c r="I18" s="296" t="s">
        <v>71</v>
      </c>
      <c r="J18" s="296" t="s">
        <v>74</v>
      </c>
      <c r="K18" s="296" t="s">
        <v>72</v>
      </c>
      <c r="L18" s="296" t="s">
        <v>70</v>
      </c>
      <c r="M18" s="296" t="s">
        <v>207</v>
      </c>
      <c r="N18" s="296" t="s">
        <v>208</v>
      </c>
      <c r="O18" s="439"/>
    </row>
    <row r="19" spans="2:20" s="39" customFormat="1" ht="167.25" customHeight="1">
      <c r="B19" s="443"/>
      <c r="C19" s="299" t="s">
        <v>242</v>
      </c>
      <c r="D19" s="299" t="s">
        <v>243</v>
      </c>
      <c r="E19" s="299" t="s">
        <v>269</v>
      </c>
      <c r="F19" s="299" t="s">
        <v>244</v>
      </c>
      <c r="G19" s="297" t="s">
        <v>245</v>
      </c>
      <c r="H19" s="297" t="s">
        <v>246</v>
      </c>
      <c r="I19" s="297" t="s">
        <v>249</v>
      </c>
      <c r="J19" s="297" t="s">
        <v>264</v>
      </c>
      <c r="K19" s="297" t="s">
        <v>265</v>
      </c>
      <c r="L19" s="297" t="s">
        <v>247</v>
      </c>
      <c r="M19" s="297" t="s">
        <v>250</v>
      </c>
      <c r="N19" s="297" t="s">
        <v>248</v>
      </c>
      <c r="O19" s="300" t="s">
        <v>56</v>
      </c>
    </row>
    <row r="20" spans="2:20" s="39" customFormat="1" ht="79.5" customHeight="1">
      <c r="B20" s="90" t="s">
        <v>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2:20" s="39" customFormat="1" ht="111.75" customHeight="1">
      <c r="B21" s="98" t="s">
        <v>232</v>
      </c>
      <c r="C21" s="130">
        <v>625.79999999999995</v>
      </c>
      <c r="D21" s="130">
        <v>11.696</v>
      </c>
      <c r="E21" s="130">
        <v>10.038</v>
      </c>
      <c r="F21" s="130">
        <v>3.298</v>
      </c>
      <c r="G21" s="101">
        <v>1.091</v>
      </c>
      <c r="H21" s="101">
        <v>8.3109999999999999</v>
      </c>
      <c r="I21" s="101">
        <v>1.738</v>
      </c>
      <c r="J21" s="101">
        <v>9.8989999999999991</v>
      </c>
      <c r="K21" s="101">
        <v>0.47299999999999998</v>
      </c>
      <c r="L21" s="101">
        <v>24.715</v>
      </c>
      <c r="M21" s="101" t="s">
        <v>259</v>
      </c>
      <c r="N21" s="101">
        <v>0.24399999999999999</v>
      </c>
      <c r="O21" s="313">
        <f>SUM(C21:N21)</f>
        <v>697.30300000000011</v>
      </c>
    </row>
    <row r="22" spans="2:20" s="39" customFormat="1" ht="111.75" customHeight="1">
      <c r="B22" s="291">
        <v>2024</v>
      </c>
      <c r="C22" s="292">
        <v>646.37400000000002</v>
      </c>
      <c r="D22" s="292">
        <v>62.250999999999998</v>
      </c>
      <c r="E22" s="292">
        <v>5.7830000000000004</v>
      </c>
      <c r="F22" s="292">
        <v>4.1349999999999998</v>
      </c>
      <c r="G22" s="293">
        <v>1.4159999999999999</v>
      </c>
      <c r="H22" s="293">
        <v>6.899</v>
      </c>
      <c r="I22" s="293">
        <v>1.88</v>
      </c>
      <c r="J22" s="293">
        <v>9.8059999999999992</v>
      </c>
      <c r="K22" s="293">
        <v>1.135</v>
      </c>
      <c r="L22" s="293">
        <v>23.789000000000001</v>
      </c>
      <c r="M22" s="293">
        <v>1.2230000000000001</v>
      </c>
      <c r="N22" s="293">
        <v>0</v>
      </c>
      <c r="O22" s="314">
        <v>764.69100000000003</v>
      </c>
    </row>
    <row r="23" spans="2:20" s="39" customFormat="1" ht="49.5" customHeight="1">
      <c r="B23" s="312" t="s">
        <v>257</v>
      </c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11" t="s">
        <v>258</v>
      </c>
      <c r="T23" s="306"/>
    </row>
    <row r="24" spans="2:20" s="39" customFormat="1" ht="15"/>
    <row r="25" spans="2:20" s="39" customFormat="1" ht="15"/>
    <row r="26" spans="2:20" s="39" customFormat="1" ht="15"/>
    <row r="27" spans="2:20" customFormat="1" ht="15"/>
    <row r="28" spans="2:20" customFormat="1" ht="15"/>
    <row r="29" spans="2:20" customFormat="1" ht="15"/>
    <row r="30" spans="2:20" customFormat="1" ht="15"/>
    <row r="31" spans="2:20" customFormat="1" ht="15"/>
    <row r="32" spans="2:20" customFormat="1" ht="15"/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5"/>
    <row r="59" customFormat="1" ht="15"/>
    <row r="60" customFormat="1" ht="15"/>
    <row r="61" customFormat="1" ht="15"/>
    <row r="62" customFormat="1" ht="15"/>
    <row r="63" customFormat="1" ht="15"/>
    <row r="6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 hidden="1"/>
    <row r="76" customFormat="1" ht="15" hidden="1"/>
    <row r="77" customFormat="1" ht="15" hidden="1"/>
    <row r="78" customFormat="1" ht="15" hidden="1"/>
    <row r="79" customFormat="1" ht="15" hidden="1"/>
    <row r="80" customFormat="1" ht="15" hidden="1"/>
    <row r="81" spans="2:19" customFormat="1" ht="30.75" hidden="1">
      <c r="B81" s="200">
        <v>2026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4"/>
      <c r="N81" s="224"/>
      <c r="O81" s="223"/>
      <c r="P81" s="223"/>
      <c r="Q81" s="223"/>
      <c r="R81" s="223"/>
      <c r="S81" s="223"/>
    </row>
    <row r="82" spans="2:19" customFormat="1" ht="27" hidden="1" customHeight="1">
      <c r="B82" s="225">
        <v>46023</v>
      </c>
      <c r="C82" s="95">
        <v>807</v>
      </c>
      <c r="D82" s="96">
        <v>426</v>
      </c>
      <c r="E82" s="96">
        <v>132</v>
      </c>
      <c r="F82" s="96">
        <v>39</v>
      </c>
      <c r="G82" s="96">
        <v>102</v>
      </c>
      <c r="H82" s="96">
        <v>1</v>
      </c>
      <c r="I82" s="96">
        <v>15</v>
      </c>
      <c r="J82" s="96">
        <v>39</v>
      </c>
      <c r="K82" s="96">
        <v>8</v>
      </c>
      <c r="L82" s="96">
        <v>9</v>
      </c>
      <c r="M82" s="96">
        <v>36</v>
      </c>
      <c r="N82" s="95">
        <v>82</v>
      </c>
      <c r="O82" s="96">
        <v>78</v>
      </c>
      <c r="P82" s="96">
        <v>4</v>
      </c>
      <c r="Q82" s="95">
        <v>44</v>
      </c>
      <c r="R82" s="96">
        <v>42</v>
      </c>
      <c r="S82" s="96">
        <v>2</v>
      </c>
    </row>
    <row r="83" spans="2:19" ht="31.5" hidden="1">
      <c r="B83" s="217">
        <v>46054</v>
      </c>
      <c r="C83" s="329">
        <v>804</v>
      </c>
      <c r="D83" s="271">
        <v>437</v>
      </c>
      <c r="E83" s="271">
        <v>134</v>
      </c>
      <c r="F83" s="271">
        <v>39</v>
      </c>
      <c r="G83" s="271">
        <v>102</v>
      </c>
      <c r="H83" s="271">
        <v>1</v>
      </c>
      <c r="I83" s="271">
        <v>15</v>
      </c>
      <c r="J83" s="271">
        <v>39</v>
      </c>
      <c r="K83" s="271">
        <v>8</v>
      </c>
      <c r="L83" s="271">
        <v>9</v>
      </c>
      <c r="M83" s="330">
        <v>20</v>
      </c>
      <c r="N83" s="285">
        <v>151</v>
      </c>
      <c r="O83" s="271">
        <v>142</v>
      </c>
      <c r="P83" s="271">
        <v>9</v>
      </c>
      <c r="Q83" s="270">
        <v>65</v>
      </c>
      <c r="R83" s="271">
        <v>59</v>
      </c>
      <c r="S83" s="271">
        <v>6</v>
      </c>
    </row>
    <row r="84" spans="2:19" hidden="1"/>
    <row r="85" spans="2:19" hidden="1"/>
    <row r="86" spans="2:19" hidden="1"/>
    <row r="87" spans="2:19" hidden="1"/>
    <row r="88" spans="2:19" hidden="1"/>
    <row r="89" spans="2:19" hidden="1"/>
    <row r="90" spans="2:19" hidden="1"/>
    <row r="91" spans="2:19" hidden="1"/>
    <row r="92" spans="2:19" hidden="1"/>
    <row r="121" spans="3:15"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</row>
    <row r="232" spans="3:15" ht="23.25"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</row>
    <row r="235" spans="3:15">
      <c r="C235" s="42"/>
    </row>
  </sheetData>
  <mergeCells count="12">
    <mergeCell ref="Q6:Q7"/>
    <mergeCell ref="Q8:Q9"/>
    <mergeCell ref="P2:Q2"/>
    <mergeCell ref="B17:B19"/>
    <mergeCell ref="C17:N17"/>
    <mergeCell ref="O17:O18"/>
    <mergeCell ref="B6:B9"/>
    <mergeCell ref="F2:M2"/>
    <mergeCell ref="B2:D2"/>
    <mergeCell ref="D3:O3"/>
    <mergeCell ref="D4:O4"/>
    <mergeCell ref="C6:P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I231"/>
  <sheetViews>
    <sheetView rightToLeft="1" topLeftCell="B1" zoomScale="30" zoomScaleNormal="30" workbookViewId="0">
      <selection activeCell="G2" sqref="G2:L2"/>
    </sheetView>
  </sheetViews>
  <sheetFormatPr defaultColWidth="8.85546875" defaultRowHeight="15"/>
  <cols>
    <col min="1" max="1" width="10.7109375" customWidth="1"/>
    <col min="2" max="2" width="45.85546875" customWidth="1"/>
    <col min="3" max="3" width="57.28515625" bestFit="1" customWidth="1"/>
    <col min="4" max="4" width="33" bestFit="1" customWidth="1"/>
    <col min="5" max="5" width="71.28515625" bestFit="1" customWidth="1"/>
    <col min="6" max="6" width="39.42578125" bestFit="1" customWidth="1"/>
    <col min="7" max="7" width="40.85546875" bestFit="1" customWidth="1"/>
    <col min="8" max="8" width="34.85546875" bestFit="1" customWidth="1"/>
    <col min="9" max="9" width="67" bestFit="1" customWidth="1"/>
    <col min="10" max="10" width="76.28515625" bestFit="1" customWidth="1"/>
    <col min="11" max="11" width="75.140625" bestFit="1" customWidth="1"/>
    <col min="12" max="12" width="73" bestFit="1" customWidth="1"/>
    <col min="13" max="13" width="22.85546875" customWidth="1"/>
    <col min="14" max="14" width="55.85546875" bestFit="1" customWidth="1"/>
    <col min="15" max="15" width="46.140625" customWidth="1"/>
    <col min="16" max="16" width="65.85546875" customWidth="1"/>
    <col min="17" max="17" width="86.28515625" bestFit="1" customWidth="1"/>
    <col min="18" max="18" width="13.140625" customWidth="1"/>
    <col min="19" max="26" width="12.28515625" customWidth="1"/>
    <col min="27" max="27" width="13.85546875" customWidth="1"/>
    <col min="28" max="28" width="12.85546875" customWidth="1"/>
    <col min="29" max="29" width="13.42578125" customWidth="1"/>
    <col min="30" max="30" width="13.140625" customWidth="1"/>
    <col min="31" max="31" width="12.28515625" bestFit="1" customWidth="1"/>
    <col min="32" max="34" width="13.28515625" customWidth="1"/>
    <col min="35" max="35" width="73.28515625" bestFit="1" customWidth="1"/>
  </cols>
  <sheetData>
    <row r="1" spans="2:35" s="3" customFormat="1" ht="18" customHeight="1">
      <c r="B1" s="7"/>
    </row>
    <row r="2" spans="2:35" s="3" customFormat="1" ht="39.950000000000003" customHeight="1">
      <c r="B2" s="449" t="s">
        <v>167</v>
      </c>
      <c r="C2" s="450"/>
      <c r="D2" s="450"/>
      <c r="E2" s="109"/>
      <c r="F2" s="30"/>
      <c r="G2" s="413" t="s">
        <v>144</v>
      </c>
      <c r="H2" s="414"/>
      <c r="I2" s="414"/>
      <c r="J2" s="414"/>
      <c r="K2" s="414"/>
      <c r="L2" s="414"/>
      <c r="M2" s="31"/>
      <c r="N2" s="30"/>
      <c r="O2" s="310"/>
      <c r="P2" s="324" t="s">
        <v>146</v>
      </c>
      <c r="Q2" s="109"/>
    </row>
    <row r="3" spans="2:35" s="3" customFormat="1" ht="54" customHeight="1">
      <c r="B3" s="56"/>
      <c r="C3" s="57"/>
      <c r="D3" s="414" t="s">
        <v>168</v>
      </c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58"/>
      <c r="Q3" s="59"/>
    </row>
    <row r="4" spans="2:35" s="4" customFormat="1" ht="39.950000000000003" customHeight="1">
      <c r="B4" s="19"/>
      <c r="C4" s="108"/>
      <c r="D4" s="459" t="s">
        <v>169</v>
      </c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1"/>
      <c r="P4" s="283" t="s">
        <v>190</v>
      </c>
      <c r="Q4" s="283"/>
      <c r="R4" s="10"/>
      <c r="S4" s="10"/>
      <c r="T4" s="1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5"/>
    </row>
    <row r="5" spans="2:35" s="4" customFormat="1" ht="29.25" customHeight="1">
      <c r="B5" s="49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32"/>
      <c r="R5" s="10"/>
      <c r="S5" s="10"/>
      <c r="T5" s="10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5"/>
    </row>
    <row r="6" spans="2:35" s="4" customFormat="1" ht="144.75" customHeight="1">
      <c r="B6" s="442"/>
      <c r="C6" s="462" t="s">
        <v>252</v>
      </c>
      <c r="D6" s="463"/>
      <c r="E6" s="463"/>
      <c r="F6" s="463"/>
      <c r="G6" s="463"/>
      <c r="H6" s="463"/>
      <c r="I6" s="463"/>
      <c r="J6" s="464"/>
      <c r="K6" s="416" t="s">
        <v>135</v>
      </c>
      <c r="L6" s="416"/>
      <c r="M6" s="416"/>
      <c r="N6" s="416"/>
      <c r="O6" s="416"/>
      <c r="P6" s="455" t="s">
        <v>137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5"/>
    </row>
    <row r="7" spans="2:35" s="2" customFormat="1" ht="199.9" customHeight="1">
      <c r="B7" s="443"/>
      <c r="C7" s="289" t="s">
        <v>200</v>
      </c>
      <c r="D7" s="64" t="s">
        <v>97</v>
      </c>
      <c r="E7" s="64" t="s">
        <v>96</v>
      </c>
      <c r="F7" s="64" t="s">
        <v>95</v>
      </c>
      <c r="G7" s="64" t="s">
        <v>94</v>
      </c>
      <c r="H7" s="64" t="s">
        <v>93</v>
      </c>
      <c r="I7" s="64" t="s">
        <v>92</v>
      </c>
      <c r="J7" s="289" t="s">
        <v>202</v>
      </c>
      <c r="K7" s="64" t="s">
        <v>91</v>
      </c>
      <c r="L7" s="64" t="s">
        <v>90</v>
      </c>
      <c r="M7" s="142" t="s">
        <v>89</v>
      </c>
      <c r="N7" s="142" t="s">
        <v>88</v>
      </c>
      <c r="O7" s="64" t="s">
        <v>87</v>
      </c>
      <c r="P7" s="456"/>
    </row>
    <row r="8" spans="2:35" s="2" customFormat="1" ht="49.9" customHeight="1">
      <c r="B8" s="443"/>
      <c r="C8" s="145"/>
      <c r="D8" s="145"/>
      <c r="E8" s="145"/>
      <c r="F8" s="145"/>
      <c r="G8" s="145"/>
      <c r="H8" s="145"/>
      <c r="I8" s="145"/>
      <c r="J8" s="111"/>
      <c r="K8" s="111"/>
      <c r="L8" s="111"/>
      <c r="M8" s="145"/>
      <c r="N8" s="145"/>
      <c r="O8" s="111"/>
      <c r="P8" s="457" t="s">
        <v>138</v>
      </c>
    </row>
    <row r="9" spans="2:35" s="2" customFormat="1" ht="199.9" customHeight="1">
      <c r="B9" s="445"/>
      <c r="C9" s="144" t="s">
        <v>177</v>
      </c>
      <c r="D9" s="144" t="s">
        <v>86</v>
      </c>
      <c r="E9" s="144" t="s">
        <v>85</v>
      </c>
      <c r="F9" s="144" t="s">
        <v>84</v>
      </c>
      <c r="G9" s="144" t="s">
        <v>83</v>
      </c>
      <c r="H9" s="144" t="s">
        <v>82</v>
      </c>
      <c r="I9" s="144" t="s">
        <v>176</v>
      </c>
      <c r="J9" s="144" t="s">
        <v>81</v>
      </c>
      <c r="K9" s="144" t="s">
        <v>80</v>
      </c>
      <c r="L9" s="144" t="s">
        <v>79</v>
      </c>
      <c r="M9" s="143" t="s">
        <v>77</v>
      </c>
      <c r="N9" s="143" t="s">
        <v>78</v>
      </c>
      <c r="O9" s="144" t="s">
        <v>77</v>
      </c>
      <c r="P9" s="458"/>
    </row>
    <row r="10" spans="2:35" s="2" customFormat="1" ht="75" customHeight="1">
      <c r="B10" s="90" t="s">
        <v>0</v>
      </c>
      <c r="C10" s="146"/>
      <c r="D10" s="146"/>
      <c r="E10" s="146"/>
      <c r="F10" s="146"/>
      <c r="G10" s="146"/>
      <c r="H10" s="146"/>
      <c r="I10" s="146"/>
      <c r="J10" s="20"/>
      <c r="K10" s="20"/>
      <c r="L10" s="20"/>
      <c r="M10" s="146"/>
      <c r="N10" s="146"/>
      <c r="O10" s="20"/>
      <c r="P10" s="20"/>
    </row>
    <row r="11" spans="2:35" s="120" customFormat="1" ht="101.25" customHeight="1">
      <c r="B11" s="91">
        <v>2018</v>
      </c>
      <c r="C11" s="119">
        <v>266.45</v>
      </c>
      <c r="D11" s="119">
        <v>266.45</v>
      </c>
      <c r="E11" s="119">
        <v>-5.36</v>
      </c>
      <c r="F11" s="119">
        <v>44.89</v>
      </c>
      <c r="G11" s="119">
        <v>6.47</v>
      </c>
      <c r="H11" s="119">
        <v>2E-3</v>
      </c>
      <c r="I11" s="119">
        <v>0</v>
      </c>
      <c r="J11" s="119">
        <v>-15.52</v>
      </c>
      <c r="K11" s="119">
        <v>18.739999999999998</v>
      </c>
      <c r="L11" s="119">
        <v>1.46</v>
      </c>
      <c r="M11" s="147">
        <v>317.13</v>
      </c>
      <c r="N11" s="147">
        <v>1.82</v>
      </c>
      <c r="O11" s="119">
        <v>318.95</v>
      </c>
      <c r="P11" s="119">
        <v>958.02</v>
      </c>
      <c r="AH11" s="121"/>
    </row>
    <row r="12" spans="2:35" s="17" customFormat="1" ht="101.25" customHeight="1">
      <c r="B12" s="98">
        <v>2019</v>
      </c>
      <c r="C12" s="118">
        <v>271.32</v>
      </c>
      <c r="D12" s="118">
        <v>271.32</v>
      </c>
      <c r="E12" s="118">
        <v>-6.53</v>
      </c>
      <c r="F12" s="118">
        <v>46.31</v>
      </c>
      <c r="G12" s="118">
        <v>6.69</v>
      </c>
      <c r="H12" s="118">
        <v>2E-3</v>
      </c>
      <c r="I12" s="118">
        <v>0</v>
      </c>
      <c r="J12" s="118">
        <v>-16.39</v>
      </c>
      <c r="K12" s="118">
        <v>24.79</v>
      </c>
      <c r="L12" s="118">
        <v>-0.56000000000000005</v>
      </c>
      <c r="M12" s="148">
        <v>325.63</v>
      </c>
      <c r="N12" s="148">
        <v>1.7</v>
      </c>
      <c r="O12" s="118">
        <v>327.33</v>
      </c>
      <c r="P12" s="118">
        <v>996.18</v>
      </c>
      <c r="AH12" s="18"/>
    </row>
    <row r="13" spans="2:35" s="17" customFormat="1" ht="101.25" customHeight="1">
      <c r="B13" s="91">
        <v>2020</v>
      </c>
      <c r="C13" s="119">
        <v>237.84</v>
      </c>
      <c r="D13" s="119">
        <v>272.81</v>
      </c>
      <c r="E13" s="119">
        <v>-7.57</v>
      </c>
      <c r="F13" s="119">
        <v>47.79</v>
      </c>
      <c r="G13" s="119">
        <v>7.15</v>
      </c>
      <c r="H13" s="119">
        <v>-0.18</v>
      </c>
      <c r="I13" s="119">
        <v>0</v>
      </c>
      <c r="J13" s="119">
        <v>-19.100000000000001</v>
      </c>
      <c r="K13" s="119">
        <v>34.86</v>
      </c>
      <c r="L13" s="119">
        <v>-2.36</v>
      </c>
      <c r="M13" s="147">
        <v>333.4</v>
      </c>
      <c r="N13" s="147">
        <v>2.08</v>
      </c>
      <c r="O13" s="119">
        <v>335.48</v>
      </c>
      <c r="P13" s="119">
        <v>1029.29</v>
      </c>
      <c r="AH13" s="18"/>
    </row>
    <row r="14" spans="2:35" s="17" customFormat="1" ht="101.25" customHeight="1">
      <c r="B14" s="98">
        <v>2021</v>
      </c>
      <c r="C14" s="118">
        <v>202.93</v>
      </c>
      <c r="D14" s="118">
        <v>260.64999999999998</v>
      </c>
      <c r="E14" s="118">
        <v>-4.09</v>
      </c>
      <c r="F14" s="118">
        <v>48.35</v>
      </c>
      <c r="G14" s="118">
        <v>14.24</v>
      </c>
      <c r="H14" s="118">
        <v>0.61</v>
      </c>
      <c r="I14" s="118">
        <v>-4.6815000000000002E-2</v>
      </c>
      <c r="J14" s="118">
        <v>-8.66</v>
      </c>
      <c r="K14" s="118">
        <v>40.54</v>
      </c>
      <c r="L14" s="118">
        <v>-0.78</v>
      </c>
      <c r="M14" s="148">
        <v>350.81</v>
      </c>
      <c r="N14" s="148">
        <v>2.1800000000000002</v>
      </c>
      <c r="O14" s="118">
        <v>352.99</v>
      </c>
      <c r="P14" s="118">
        <v>1096.43</v>
      </c>
      <c r="AH14" s="18"/>
    </row>
    <row r="15" spans="2:35" s="17" customFormat="1" ht="101.25" customHeight="1">
      <c r="B15" s="291">
        <v>2022</v>
      </c>
      <c r="C15" s="256">
        <v>196.9</v>
      </c>
      <c r="D15" s="256">
        <v>250.62</v>
      </c>
      <c r="E15" s="256">
        <v>-1.63</v>
      </c>
      <c r="F15" s="256">
        <v>47.62</v>
      </c>
      <c r="G15" s="256">
        <v>7.63</v>
      </c>
      <c r="H15" s="256">
        <v>0.03</v>
      </c>
      <c r="I15" s="256">
        <v>0</v>
      </c>
      <c r="J15" s="256">
        <v>-13.33</v>
      </c>
      <c r="K15" s="256">
        <v>55.07</v>
      </c>
      <c r="L15" s="256">
        <v>1.04</v>
      </c>
      <c r="M15" s="257">
        <v>347.05</v>
      </c>
      <c r="N15" s="257">
        <v>-2.12</v>
      </c>
      <c r="O15" s="256">
        <v>344.94</v>
      </c>
      <c r="P15" s="256">
        <v>1099.52</v>
      </c>
      <c r="AH15" s="18"/>
    </row>
    <row r="16" spans="2:35" s="17" customFormat="1" ht="50.25" customHeight="1">
      <c r="B16" s="305"/>
      <c r="C16" s="307"/>
      <c r="D16" s="307"/>
      <c r="E16" s="307"/>
      <c r="F16" s="307"/>
      <c r="G16" s="307"/>
      <c r="H16" s="307"/>
      <c r="I16" s="307"/>
      <c r="J16" s="307"/>
      <c r="K16" s="307"/>
      <c r="L16" s="307"/>
      <c r="M16" s="307"/>
      <c r="N16" s="308"/>
      <c r="O16" s="308"/>
      <c r="P16" s="307"/>
      <c r="Q16" s="307"/>
      <c r="AI16" s="18"/>
    </row>
    <row r="17" spans="2:17" s="39" customFormat="1" ht="107.25" customHeight="1">
      <c r="B17" s="442"/>
      <c r="C17" s="416" t="s">
        <v>252</v>
      </c>
      <c r="D17" s="416"/>
      <c r="E17" s="416"/>
      <c r="F17" s="416"/>
      <c r="G17" s="416"/>
      <c r="H17" s="416"/>
      <c r="I17" s="416"/>
      <c r="J17" s="416"/>
      <c r="K17" s="416" t="s">
        <v>135</v>
      </c>
      <c r="L17" s="416"/>
      <c r="M17" s="416"/>
      <c r="N17" s="416"/>
      <c r="O17" s="416"/>
      <c r="P17" s="455" t="s">
        <v>137</v>
      </c>
      <c r="Q17" s="290"/>
    </row>
    <row r="18" spans="2:17" s="39" customFormat="1" ht="110.25" customHeight="1">
      <c r="B18" s="443"/>
      <c r="C18" s="296" t="s">
        <v>200</v>
      </c>
      <c r="D18" s="296" t="s">
        <v>96</v>
      </c>
      <c r="E18" s="296" t="s">
        <v>95</v>
      </c>
      <c r="F18" s="296" t="s">
        <v>94</v>
      </c>
      <c r="G18" s="296" t="s">
        <v>93</v>
      </c>
      <c r="H18" s="296" t="s">
        <v>92</v>
      </c>
      <c r="I18" s="296" t="s">
        <v>201</v>
      </c>
      <c r="J18" s="296" t="s">
        <v>202</v>
      </c>
      <c r="K18" s="296" t="s">
        <v>91</v>
      </c>
      <c r="L18" s="296" t="s">
        <v>90</v>
      </c>
      <c r="M18" s="142" t="s">
        <v>89</v>
      </c>
      <c r="N18" s="142" t="s">
        <v>88</v>
      </c>
      <c r="O18" s="296" t="s">
        <v>87</v>
      </c>
      <c r="P18" s="456"/>
    </row>
    <row r="19" spans="2:17" s="39" customFormat="1" ht="149.25" customHeight="1">
      <c r="B19" s="443"/>
      <c r="C19" s="145" t="s">
        <v>251</v>
      </c>
      <c r="D19" s="144" t="s">
        <v>266</v>
      </c>
      <c r="E19" s="144" t="s">
        <v>84</v>
      </c>
      <c r="F19" s="144" t="s">
        <v>83</v>
      </c>
      <c r="G19" s="144" t="s">
        <v>267</v>
      </c>
      <c r="H19" s="144" t="s">
        <v>270</v>
      </c>
      <c r="I19" s="144" t="s">
        <v>261</v>
      </c>
      <c r="J19" s="144" t="s">
        <v>81</v>
      </c>
      <c r="K19" s="144" t="s">
        <v>80</v>
      </c>
      <c r="L19" s="144" t="s">
        <v>79</v>
      </c>
      <c r="M19" s="143" t="s">
        <v>77</v>
      </c>
      <c r="N19" s="143" t="s">
        <v>268</v>
      </c>
      <c r="O19" s="144" t="s">
        <v>77</v>
      </c>
      <c r="P19" s="298" t="s">
        <v>138</v>
      </c>
    </row>
    <row r="20" spans="2:17" s="39" customFormat="1" ht="66" customHeight="1">
      <c r="B20" s="90" t="s">
        <v>0</v>
      </c>
      <c r="C20" s="146"/>
      <c r="D20" s="146"/>
      <c r="E20" s="146"/>
      <c r="F20" s="146"/>
      <c r="G20" s="146"/>
      <c r="H20" s="146"/>
      <c r="I20" s="146"/>
      <c r="J20" s="20"/>
      <c r="K20" s="20"/>
      <c r="L20" s="20"/>
      <c r="M20" s="146"/>
      <c r="N20" s="146"/>
      <c r="O20" s="20"/>
      <c r="P20" s="20"/>
    </row>
    <row r="21" spans="2:17" s="39" customFormat="1" ht="97.5" customHeight="1">
      <c r="B21" s="315" t="s">
        <v>232</v>
      </c>
      <c r="C21" s="319">
        <v>245.6</v>
      </c>
      <c r="D21" s="319">
        <v>-1.6279999999999999</v>
      </c>
      <c r="E21" s="319">
        <v>48.917000000000002</v>
      </c>
      <c r="F21" s="319">
        <v>7.8849999999999998</v>
      </c>
      <c r="G21" s="319">
        <v>15.847</v>
      </c>
      <c r="H21" s="319">
        <v>0.35099999999999998</v>
      </c>
      <c r="I21" s="319" t="s">
        <v>259</v>
      </c>
      <c r="J21" s="319">
        <v>-10.67</v>
      </c>
      <c r="K21" s="319">
        <v>59.216999999999999</v>
      </c>
      <c r="L21" s="319">
        <v>0</v>
      </c>
      <c r="M21" s="320">
        <v>365.53500000000003</v>
      </c>
      <c r="N21" s="320">
        <v>0.84499999999999997</v>
      </c>
      <c r="O21" s="319">
        <v>366.37900000000002</v>
      </c>
      <c r="P21" s="318">
        <f>O21+'40b'!O21</f>
        <v>1063.6820000000002</v>
      </c>
    </row>
    <row r="22" spans="2:17" s="39" customFormat="1" ht="97.5" customHeight="1">
      <c r="B22" s="291">
        <v>2024</v>
      </c>
      <c r="C22" s="256">
        <v>254.89</v>
      </c>
      <c r="D22" s="256">
        <v>-1.6279999999999999</v>
      </c>
      <c r="E22" s="256">
        <v>50.143000000000001</v>
      </c>
      <c r="F22" s="256">
        <v>6.3710000000000004</v>
      </c>
      <c r="G22" s="256">
        <v>17.315999999999999</v>
      </c>
      <c r="H22" s="256">
        <v>0.35099999999999998</v>
      </c>
      <c r="I22" s="256">
        <v>0.12</v>
      </c>
      <c r="J22" s="256">
        <v>-8.1449999999999996</v>
      </c>
      <c r="K22" s="256">
        <v>56.234999999999999</v>
      </c>
      <c r="L22" s="256">
        <v>0</v>
      </c>
      <c r="M22" s="256">
        <v>375.41500000000002</v>
      </c>
      <c r="N22" s="256">
        <v>-1.88</v>
      </c>
      <c r="O22" s="256">
        <v>373.53500000000003</v>
      </c>
      <c r="P22" s="270">
        <v>1138</v>
      </c>
    </row>
    <row r="23" spans="2:17" ht="54" customHeight="1">
      <c r="B23" s="312" t="s">
        <v>257</v>
      </c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4"/>
      <c r="P23" s="311" t="s">
        <v>258</v>
      </c>
    </row>
    <row r="24" spans="2:17" ht="52.5" customHeight="1">
      <c r="P24" s="309"/>
    </row>
    <row r="25" spans="2:17" ht="52.5" customHeight="1"/>
    <row r="26" spans="2:17" ht="45" customHeight="1"/>
    <row r="27" spans="2:17" ht="54" customHeight="1"/>
    <row r="28" spans="2:17" ht="48" customHeight="1"/>
    <row r="29" spans="2:17" ht="48.75" customHeight="1"/>
    <row r="30" spans="2:17" ht="50.25" customHeight="1"/>
    <row r="31" spans="2:17" ht="63" customHeight="1"/>
    <row r="32" spans="2:17" ht="50.25" customHeight="1"/>
    <row r="33" ht="51.75" customHeight="1"/>
    <row r="34" ht="51.75" customHeight="1"/>
    <row r="35" ht="60" customHeight="1"/>
    <row r="36" ht="54" customHeight="1"/>
    <row r="37" ht="52.5" customHeight="1"/>
    <row r="38" ht="52.5" customHeight="1"/>
    <row r="39" ht="45" customHeight="1"/>
    <row r="40" ht="54" customHeight="1"/>
    <row r="41" ht="48" customHeight="1"/>
    <row r="42" ht="48.75" customHeight="1"/>
    <row r="43" ht="50.25" customHeight="1"/>
    <row r="44" ht="63" customHeight="1"/>
    <row r="45" ht="50.25" customHeight="1"/>
    <row r="46" ht="51.75" customHeight="1"/>
    <row r="47" ht="51.75" customHeight="1"/>
    <row r="48" ht="60" customHeight="1"/>
    <row r="49" ht="54" customHeight="1"/>
    <row r="50" ht="52.5" customHeight="1"/>
    <row r="51" ht="52.5" customHeight="1"/>
    <row r="52" ht="45" customHeight="1"/>
    <row r="53" ht="54" customHeight="1"/>
    <row r="54" ht="48" customHeight="1"/>
    <row r="55" ht="48.75" customHeight="1"/>
    <row r="56" ht="50.25" customHeight="1"/>
    <row r="57" ht="63" customHeight="1"/>
    <row r="58" ht="50.25" customHeight="1"/>
    <row r="59" ht="51.75" customHeight="1"/>
    <row r="60" ht="51.75" customHeight="1"/>
    <row r="61" ht="60" customHeight="1"/>
    <row r="62" ht="54" customHeight="1"/>
    <row r="63" ht="52.5" customHeight="1"/>
    <row r="64" ht="52.5" customHeight="1"/>
    <row r="65" ht="45" customHeight="1"/>
    <row r="66" ht="54" customHeight="1"/>
    <row r="67" ht="48" customHeight="1"/>
    <row r="68" ht="48.75" customHeight="1"/>
    <row r="69" ht="50.25" customHeight="1"/>
    <row r="70" ht="63" customHeight="1"/>
    <row r="71" ht="50.25" customHeight="1"/>
    <row r="72" ht="51.75" customHeight="1"/>
    <row r="73" ht="51.75" customHeight="1"/>
    <row r="74" ht="60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spans="2:19" ht="18.75" customHeight="1">
      <c r="B81" s="200">
        <v>2026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4"/>
      <c r="N81" s="224"/>
      <c r="O81" s="223"/>
      <c r="P81" s="223"/>
      <c r="Q81" s="223"/>
      <c r="R81" s="223"/>
      <c r="S81" s="223"/>
    </row>
    <row r="82" spans="2:19" ht="27" customHeight="1">
      <c r="B82" s="225">
        <v>46023</v>
      </c>
      <c r="C82" s="95">
        <v>807</v>
      </c>
      <c r="D82" s="96">
        <v>426</v>
      </c>
      <c r="E82" s="96">
        <v>132</v>
      </c>
      <c r="F82" s="96">
        <v>39</v>
      </c>
      <c r="G82" s="96">
        <v>102</v>
      </c>
      <c r="H82" s="96">
        <v>1</v>
      </c>
      <c r="I82" s="96">
        <v>15</v>
      </c>
      <c r="J82" s="96">
        <v>39</v>
      </c>
      <c r="K82" s="96">
        <v>8</v>
      </c>
      <c r="L82" s="96">
        <v>9</v>
      </c>
      <c r="M82" s="96">
        <v>36</v>
      </c>
      <c r="N82" s="95">
        <v>82</v>
      </c>
      <c r="O82" s="96">
        <v>78</v>
      </c>
      <c r="P82" s="96">
        <v>4</v>
      </c>
      <c r="Q82" s="95">
        <v>44</v>
      </c>
      <c r="R82" s="96">
        <v>42</v>
      </c>
      <c r="S82" s="96">
        <v>2</v>
      </c>
    </row>
    <row r="83" spans="2:19" ht="18.75" customHeight="1">
      <c r="B83" s="217">
        <v>46054</v>
      </c>
      <c r="C83" s="329">
        <v>804</v>
      </c>
      <c r="D83" s="271">
        <v>437</v>
      </c>
      <c r="E83" s="271">
        <v>134</v>
      </c>
      <c r="F83" s="271">
        <v>39</v>
      </c>
      <c r="G83" s="271">
        <v>102</v>
      </c>
      <c r="H83" s="271">
        <v>1</v>
      </c>
      <c r="I83" s="271">
        <v>15</v>
      </c>
      <c r="J83" s="271">
        <v>39</v>
      </c>
      <c r="K83" s="271">
        <v>8</v>
      </c>
      <c r="L83" s="271">
        <v>9</v>
      </c>
      <c r="M83" s="330">
        <v>20</v>
      </c>
      <c r="N83" s="285">
        <v>151</v>
      </c>
      <c r="O83" s="271">
        <v>142</v>
      </c>
      <c r="P83" s="271">
        <v>9</v>
      </c>
      <c r="Q83" s="270">
        <v>65</v>
      </c>
      <c r="R83" s="271">
        <v>59</v>
      </c>
      <c r="S83" s="271">
        <v>6</v>
      </c>
    </row>
    <row r="84" spans="2:19" ht="18.75" customHeight="1"/>
    <row r="85" spans="2:19" ht="18.75" customHeight="1"/>
    <row r="86" spans="2:19" ht="18.75" customHeight="1"/>
    <row r="87" spans="2:19" ht="18.75" customHeight="1"/>
    <row r="88" spans="2:19" ht="18.75" customHeight="1"/>
    <row r="89" spans="2:19" ht="18.75" customHeight="1"/>
    <row r="90" spans="2:19" ht="18.75" customHeight="1"/>
    <row r="91" spans="2:19" ht="18.75" customHeight="1"/>
    <row r="92" spans="2:19" ht="18.75" customHeight="1"/>
    <row r="93" spans="2:19" ht="18.75" customHeight="1"/>
    <row r="94" spans="2:19" ht="18.75" customHeight="1"/>
    <row r="95" spans="2:19" ht="18.75" customHeight="1"/>
    <row r="96" spans="2:19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spans="3:18" ht="18.75" customHeight="1"/>
    <row r="114" spans="3:18" ht="18.75" customHeight="1"/>
    <row r="115" spans="3:18" ht="18.75" customHeight="1"/>
    <row r="116" spans="3:18" ht="18.75" customHeight="1"/>
    <row r="117" spans="3:18" ht="18.75" customHeight="1"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3:18" ht="18.75" customHeight="1"/>
    <row r="119" spans="3:18" ht="18.75" customHeight="1"/>
    <row r="120" spans="3:18" ht="18.75" customHeight="1"/>
    <row r="121" spans="3:18" ht="18.75" customHeight="1"/>
    <row r="122" spans="3:18" ht="18.75" customHeight="1"/>
    <row r="123" spans="3:18" ht="18.75" customHeight="1"/>
    <row r="124" spans="3:18" ht="18.75" customHeight="1"/>
    <row r="125" spans="3:18" ht="18.75" customHeight="1"/>
    <row r="126" spans="3:18" ht="18.75" customHeight="1"/>
    <row r="127" spans="3:18" ht="18.75" customHeight="1"/>
    <row r="128" spans="3:1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8" ht="18.75" customHeight="1"/>
    <row r="149" ht="18.75" customHeight="1"/>
    <row r="150" ht="18.75" customHeight="1"/>
    <row r="228" spans="3:18" ht="23.25"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</row>
    <row r="231" spans="3:18">
      <c r="C231" s="37"/>
    </row>
  </sheetData>
  <mergeCells count="13">
    <mergeCell ref="B17:B19"/>
    <mergeCell ref="C17:J17"/>
    <mergeCell ref="K17:O17"/>
    <mergeCell ref="P17:P18"/>
    <mergeCell ref="G2:L2"/>
    <mergeCell ref="B6:B9"/>
    <mergeCell ref="P8:P9"/>
    <mergeCell ref="K6:O6"/>
    <mergeCell ref="P6:P7"/>
    <mergeCell ref="D4:O4"/>
    <mergeCell ref="D3:O3"/>
    <mergeCell ref="B2:D2"/>
    <mergeCell ref="C6:J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1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98"/>
  <sheetViews>
    <sheetView rightToLeft="1" topLeftCell="B1" zoomScale="42" zoomScaleNormal="42" workbookViewId="0">
      <selection activeCell="D2" sqref="D2:O2"/>
    </sheetView>
  </sheetViews>
  <sheetFormatPr defaultColWidth="8.85546875" defaultRowHeight="15.75"/>
  <cols>
    <col min="1" max="1" width="10.7109375" customWidth="1"/>
    <col min="2" max="2" width="30.7109375" style="11" customWidth="1"/>
    <col min="3" max="3" width="35.7109375" style="11" customWidth="1"/>
    <col min="4" max="4" width="49.7109375" style="11" customWidth="1"/>
    <col min="5" max="5" width="35.7109375" style="178" customWidth="1"/>
    <col min="6" max="11" width="35.7109375" style="11" customWidth="1"/>
    <col min="12" max="12" width="30.85546875" style="11" customWidth="1"/>
    <col min="13" max="13" width="35.7109375" style="191" customWidth="1"/>
    <col min="14" max="17" width="35.7109375" style="11" customWidth="1"/>
    <col min="18" max="18" width="13.140625" customWidth="1"/>
    <col min="19" max="26" width="12.28515625" customWidth="1"/>
    <col min="27" max="27" width="13.85546875" customWidth="1"/>
    <col min="28" max="28" width="12.85546875" customWidth="1"/>
    <col min="29" max="29" width="13.42578125" customWidth="1"/>
    <col min="30" max="30" width="13.140625" customWidth="1"/>
    <col min="31" max="31" width="12.28515625" bestFit="1" customWidth="1"/>
    <col min="32" max="34" width="13.28515625" customWidth="1"/>
    <col min="35" max="35" width="73.28515625" bestFit="1" customWidth="1"/>
  </cols>
  <sheetData>
    <row r="1" spans="2:17" ht="18" customHeight="1">
      <c r="B1" s="8" t="s">
        <v>189</v>
      </c>
      <c r="C1" s="14"/>
      <c r="D1" s="9"/>
      <c r="E1" s="176"/>
      <c r="F1" s="16"/>
      <c r="G1" s="16"/>
      <c r="H1" s="9"/>
      <c r="I1" s="9"/>
      <c r="J1" s="9"/>
      <c r="K1" s="9"/>
      <c r="L1" s="9"/>
      <c r="M1" s="186"/>
      <c r="N1" s="9"/>
      <c r="O1" s="9"/>
      <c r="P1" s="9"/>
      <c r="Q1" s="9"/>
    </row>
    <row r="2" spans="2:17" s="66" customFormat="1" ht="39.950000000000003" customHeight="1">
      <c r="B2" s="449" t="s">
        <v>167</v>
      </c>
      <c r="C2" s="451"/>
      <c r="D2" s="413" t="s">
        <v>147</v>
      </c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5"/>
      <c r="P2" s="465" t="s">
        <v>146</v>
      </c>
      <c r="Q2" s="465"/>
    </row>
    <row r="3" spans="2:17" s="66" customFormat="1" ht="39.950000000000003" customHeight="1">
      <c r="B3" s="127"/>
      <c r="C3" s="127"/>
      <c r="D3" s="475" t="s">
        <v>276</v>
      </c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109"/>
      <c r="Q3" s="116"/>
    </row>
    <row r="4" spans="2:17" s="66" customFormat="1" ht="39.950000000000003" customHeight="1">
      <c r="B4" s="27"/>
      <c r="C4" s="128"/>
      <c r="D4" s="472" t="s">
        <v>277</v>
      </c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4"/>
      <c r="P4" s="128"/>
      <c r="Q4" s="283" t="s">
        <v>190</v>
      </c>
    </row>
    <row r="5" spans="2:17" ht="9.9499999999999993" customHeight="1">
      <c r="B5" s="125"/>
      <c r="C5" s="126"/>
      <c r="D5" s="184"/>
      <c r="E5" s="177"/>
      <c r="F5" s="126"/>
      <c r="G5" s="126"/>
      <c r="H5" s="126"/>
      <c r="I5" s="126"/>
      <c r="J5" s="126"/>
      <c r="K5" s="126"/>
      <c r="L5" s="126"/>
      <c r="M5" s="187"/>
      <c r="N5" s="126"/>
      <c r="O5" s="126"/>
      <c r="P5" s="126"/>
      <c r="Q5" s="85"/>
    </row>
    <row r="6" spans="2:17" s="152" customFormat="1" ht="100.15" customHeight="1">
      <c r="B6" s="466"/>
      <c r="C6" s="427" t="s">
        <v>114</v>
      </c>
      <c r="D6" s="470" t="s">
        <v>113</v>
      </c>
      <c r="E6" s="470"/>
      <c r="F6" s="470"/>
      <c r="G6" s="470"/>
      <c r="H6" s="470"/>
      <c r="I6" s="470"/>
      <c r="J6" s="470"/>
      <c r="K6" s="470"/>
      <c r="L6" s="470"/>
      <c r="M6" s="470" t="s">
        <v>112</v>
      </c>
      <c r="N6" s="470"/>
      <c r="O6" s="470"/>
      <c r="P6" s="470"/>
      <c r="Q6" s="471"/>
    </row>
    <row r="7" spans="2:17" ht="199.9" customHeight="1">
      <c r="B7" s="467"/>
      <c r="C7" s="432"/>
      <c r="D7" s="142" t="s">
        <v>111</v>
      </c>
      <c r="E7" s="336" t="s">
        <v>110</v>
      </c>
      <c r="F7" s="336" t="s">
        <v>109</v>
      </c>
      <c r="G7" s="336" t="s">
        <v>108</v>
      </c>
      <c r="H7" s="336" t="s">
        <v>107</v>
      </c>
      <c r="I7" s="336" t="s">
        <v>106</v>
      </c>
      <c r="J7" s="336" t="s">
        <v>105</v>
      </c>
      <c r="K7" s="336" t="s">
        <v>104</v>
      </c>
      <c r="L7" s="336" t="s">
        <v>103</v>
      </c>
      <c r="M7" s="188" t="s">
        <v>102</v>
      </c>
      <c r="N7" s="336" t="s">
        <v>101</v>
      </c>
      <c r="O7" s="336" t="s">
        <v>100</v>
      </c>
      <c r="P7" s="336" t="s">
        <v>99</v>
      </c>
      <c r="Q7" s="337" t="s">
        <v>98</v>
      </c>
    </row>
    <row r="8" spans="2:17" ht="49.9" customHeight="1">
      <c r="B8" s="467"/>
      <c r="C8" s="122"/>
      <c r="D8" s="185"/>
      <c r="E8" s="123"/>
      <c r="F8" s="123"/>
      <c r="G8" s="123"/>
      <c r="H8" s="123"/>
      <c r="I8" s="123"/>
      <c r="J8" s="123"/>
      <c r="K8" s="123"/>
      <c r="L8" s="123"/>
      <c r="M8" s="189"/>
      <c r="N8" s="123"/>
      <c r="O8" s="123"/>
      <c r="P8" s="123"/>
      <c r="Q8" s="124"/>
    </row>
    <row r="9" spans="2:17" ht="199.9" customHeight="1">
      <c r="B9" s="468"/>
      <c r="C9" s="338" t="s">
        <v>127</v>
      </c>
      <c r="D9" s="151" t="s">
        <v>128</v>
      </c>
      <c r="E9" s="140" t="s">
        <v>129</v>
      </c>
      <c r="F9" s="140" t="s">
        <v>125</v>
      </c>
      <c r="G9" s="140" t="s">
        <v>124</v>
      </c>
      <c r="H9" s="140" t="s">
        <v>123</v>
      </c>
      <c r="I9" s="140" t="s">
        <v>122</v>
      </c>
      <c r="J9" s="140" t="s">
        <v>121</v>
      </c>
      <c r="K9" s="140" t="s">
        <v>120</v>
      </c>
      <c r="L9" s="140" t="s">
        <v>119</v>
      </c>
      <c r="M9" s="190" t="s">
        <v>130</v>
      </c>
      <c r="N9" s="140" t="s">
        <v>131</v>
      </c>
      <c r="O9" s="140" t="s">
        <v>117</v>
      </c>
      <c r="P9" s="140" t="s">
        <v>116</v>
      </c>
      <c r="Q9" s="139" t="s">
        <v>115</v>
      </c>
    </row>
    <row r="10" spans="2:17" ht="49.5" customHeight="1">
      <c r="B10" s="38" t="s">
        <v>0</v>
      </c>
      <c r="C10" s="469"/>
      <c r="D10" s="469"/>
      <c r="E10" s="469"/>
      <c r="F10" s="469"/>
      <c r="G10" s="469"/>
      <c r="H10" s="469"/>
      <c r="I10" s="469"/>
      <c r="J10" s="469"/>
      <c r="K10" s="469"/>
      <c r="L10" s="469"/>
      <c r="M10" s="469"/>
      <c r="N10" s="469"/>
      <c r="O10" s="469"/>
      <c r="P10" s="469"/>
      <c r="Q10" s="469"/>
    </row>
    <row r="11" spans="2:17" s="163" customFormat="1" ht="39.950000000000003" hidden="1" customHeight="1">
      <c r="B11" s="164">
        <v>2017</v>
      </c>
      <c r="C11" s="165">
        <v>594.11256500000002</v>
      </c>
      <c r="D11" s="166">
        <v>514.27596400000004</v>
      </c>
      <c r="E11" s="166">
        <v>232.968795</v>
      </c>
      <c r="F11" s="166">
        <v>18.030818</v>
      </c>
      <c r="G11" s="166">
        <v>1.1091230000000001</v>
      </c>
      <c r="H11" s="166">
        <v>73.196895999999995</v>
      </c>
      <c r="I11" s="166">
        <v>7.2146809999999997</v>
      </c>
      <c r="J11" s="166">
        <v>1.131721</v>
      </c>
      <c r="K11" s="166">
        <v>11.731398</v>
      </c>
      <c r="L11" s="166">
        <v>168.89253199999999</v>
      </c>
      <c r="M11" s="165">
        <v>79.836601000000002</v>
      </c>
      <c r="N11" s="166">
        <v>64.458442000000005</v>
      </c>
      <c r="O11" s="166">
        <v>13.66677</v>
      </c>
      <c r="P11" s="166">
        <v>1.6909780000000001</v>
      </c>
      <c r="Q11" s="166">
        <v>2.0410999999999999E-2</v>
      </c>
    </row>
    <row r="12" spans="2:17" s="163" customFormat="1" ht="39.950000000000003" hidden="1" customHeight="1">
      <c r="B12" s="160">
        <v>2018</v>
      </c>
      <c r="C12" s="167">
        <v>605.81232399999999</v>
      </c>
      <c r="D12" s="168">
        <v>519.72472400000004</v>
      </c>
      <c r="E12" s="168">
        <v>227.49842799999999</v>
      </c>
      <c r="F12" s="168">
        <v>17.799037999999999</v>
      </c>
      <c r="G12" s="168">
        <v>1.945743</v>
      </c>
      <c r="H12" s="168">
        <v>70.028317999999999</v>
      </c>
      <c r="I12" s="168">
        <v>6.4933649999999998</v>
      </c>
      <c r="J12" s="168">
        <v>0.89161900000000005</v>
      </c>
      <c r="K12" s="168">
        <v>12.690861999999999</v>
      </c>
      <c r="L12" s="168">
        <v>182.377351</v>
      </c>
      <c r="M12" s="167">
        <v>86.087599999999995</v>
      </c>
      <c r="N12" s="168">
        <v>65.488760509999992</v>
      </c>
      <c r="O12" s="168">
        <v>19.004915978</v>
      </c>
      <c r="P12" s="168">
        <v>1.5939239999999999</v>
      </c>
      <c r="Q12" s="168">
        <v>0</v>
      </c>
    </row>
    <row r="13" spans="2:17" s="163" customFormat="1" ht="39.950000000000003" hidden="1" customHeight="1">
      <c r="B13" s="236">
        <v>2019</v>
      </c>
      <c r="C13" s="237">
        <v>615.29480699999999</v>
      </c>
      <c r="D13" s="238">
        <v>529.596452</v>
      </c>
      <c r="E13" s="238">
        <v>234.35548</v>
      </c>
      <c r="F13" s="238">
        <v>16.047927000000001</v>
      </c>
      <c r="G13" s="238">
        <v>1.76301</v>
      </c>
      <c r="H13" s="238">
        <v>68.091925000000003</v>
      </c>
      <c r="I13" s="238">
        <v>6.3229980000000001</v>
      </c>
      <c r="J13" s="238">
        <v>0.89212499999999995</v>
      </c>
      <c r="K13" s="239">
        <v>12.810077</v>
      </c>
      <c r="L13" s="239">
        <v>189.31290999999999</v>
      </c>
      <c r="M13" s="237">
        <v>85.698355000000006</v>
      </c>
      <c r="N13" s="238">
        <v>68.737492244000009</v>
      </c>
      <c r="O13" s="238">
        <v>15.027342395</v>
      </c>
      <c r="P13" s="238">
        <v>1.9335199999999999</v>
      </c>
      <c r="Q13" s="239">
        <v>0</v>
      </c>
    </row>
    <row r="14" spans="2:17" s="163" customFormat="1" ht="39.950000000000003" hidden="1" customHeight="1">
      <c r="B14" s="94">
        <v>2020</v>
      </c>
      <c r="C14" s="240">
        <v>593.44096200000013</v>
      </c>
      <c r="D14" s="241">
        <v>500.76096200000006</v>
      </c>
      <c r="E14" s="241">
        <v>212.424497</v>
      </c>
      <c r="F14" s="241">
        <v>16.071041999999998</v>
      </c>
      <c r="G14" s="241">
        <v>1.075474</v>
      </c>
      <c r="H14" s="241">
        <v>74.690188000000006</v>
      </c>
      <c r="I14" s="241">
        <v>6.5682410000000004</v>
      </c>
      <c r="J14" s="241">
        <v>0.44781300000000002</v>
      </c>
      <c r="K14" s="242">
        <v>11.032999999999999</v>
      </c>
      <c r="L14" s="242">
        <v>178.45070699999999</v>
      </c>
      <c r="M14" s="240">
        <v>92.68</v>
      </c>
      <c r="N14" s="241">
        <v>72.52</v>
      </c>
      <c r="O14" s="241">
        <v>17.536180000000002</v>
      </c>
      <c r="P14" s="241">
        <v>2.6267269999999998</v>
      </c>
      <c r="Q14" s="242">
        <v>0</v>
      </c>
    </row>
    <row r="15" spans="2:17" s="163" customFormat="1" ht="39.950000000000003" customHeight="1">
      <c r="B15" s="236">
        <v>2021</v>
      </c>
      <c r="C15" s="237">
        <v>646.4</v>
      </c>
      <c r="D15" s="237">
        <v>537.1</v>
      </c>
      <c r="E15" s="239">
        <v>226.11</v>
      </c>
      <c r="F15" s="239">
        <v>17.5</v>
      </c>
      <c r="G15" s="239">
        <v>1.87</v>
      </c>
      <c r="H15" s="239">
        <v>75.77</v>
      </c>
      <c r="I15" s="239">
        <v>8.1</v>
      </c>
      <c r="J15" s="239">
        <v>0.31</v>
      </c>
      <c r="K15" s="239">
        <v>13.725</v>
      </c>
      <c r="L15" s="239">
        <v>193.67</v>
      </c>
      <c r="M15" s="237">
        <v>109.3</v>
      </c>
      <c r="N15" s="239">
        <v>79.45</v>
      </c>
      <c r="O15" s="239">
        <v>28.68</v>
      </c>
      <c r="P15" s="239">
        <v>1.1399999999999999</v>
      </c>
      <c r="Q15" s="239">
        <v>0</v>
      </c>
    </row>
    <row r="16" spans="2:17" s="163" customFormat="1" ht="39.950000000000003" customHeight="1">
      <c r="B16" s="94">
        <v>2022</v>
      </c>
      <c r="C16" s="240">
        <v>699.6</v>
      </c>
      <c r="D16" s="240">
        <v>577.9</v>
      </c>
      <c r="E16" s="242">
        <v>245</v>
      </c>
      <c r="F16" s="242">
        <v>18.46</v>
      </c>
      <c r="G16" s="242">
        <v>2.31</v>
      </c>
      <c r="H16" s="242">
        <v>83.63</v>
      </c>
      <c r="I16" s="242">
        <v>9.0500000000000007</v>
      </c>
      <c r="J16" s="242">
        <v>0.46</v>
      </c>
      <c r="K16" s="242">
        <v>14.76</v>
      </c>
      <c r="L16" s="242">
        <v>204.23</v>
      </c>
      <c r="M16" s="240">
        <v>121.7</v>
      </c>
      <c r="N16" s="242">
        <v>92.79</v>
      </c>
      <c r="O16" s="242">
        <v>28.35</v>
      </c>
      <c r="P16" s="242">
        <v>0.52</v>
      </c>
      <c r="Q16" s="242">
        <v>0</v>
      </c>
    </row>
    <row r="17" spans="2:19" s="163" customFormat="1" ht="39.950000000000003" customHeight="1">
      <c r="B17" s="236">
        <v>2023</v>
      </c>
      <c r="C17" s="237">
        <v>742.2</v>
      </c>
      <c r="D17" s="237">
        <v>610</v>
      </c>
      <c r="E17" s="239">
        <v>257.70570872100001</v>
      </c>
      <c r="F17" s="239">
        <v>18.689499043000001</v>
      </c>
      <c r="G17" s="239">
        <v>5.7</v>
      </c>
      <c r="H17" s="239">
        <v>81.556974226999998</v>
      </c>
      <c r="I17" s="239">
        <v>9.5928115320000007</v>
      </c>
      <c r="J17" s="239">
        <v>0.52970463400000012</v>
      </c>
      <c r="K17" s="239">
        <v>19.374199437999998</v>
      </c>
      <c r="L17" s="239">
        <v>216.79900733299999</v>
      </c>
      <c r="M17" s="237">
        <v>132.24466972799999</v>
      </c>
      <c r="N17" s="239">
        <v>105.52846581199999</v>
      </c>
      <c r="O17" s="239">
        <v>25.826003436000001</v>
      </c>
      <c r="P17" s="239">
        <v>0.89020047999999996</v>
      </c>
      <c r="Q17" s="239">
        <v>0</v>
      </c>
    </row>
    <row r="18" spans="2:19" s="163" customFormat="1" ht="39.950000000000003" customHeight="1">
      <c r="B18" s="94">
        <v>2024</v>
      </c>
      <c r="C18" s="240">
        <f>D18+M18</f>
        <v>781.46301516939991</v>
      </c>
      <c r="D18" s="240">
        <f>SUM(E18:L18)</f>
        <v>645.69399999999996</v>
      </c>
      <c r="E18" s="242">
        <v>269.30200000000002</v>
      </c>
      <c r="F18" s="242">
        <v>23.486999999999998</v>
      </c>
      <c r="G18" s="242">
        <v>5.234</v>
      </c>
      <c r="H18" s="242">
        <v>87.778999999999996</v>
      </c>
      <c r="I18" s="242">
        <v>9.7509999999999994</v>
      </c>
      <c r="J18" s="242">
        <v>0.5</v>
      </c>
      <c r="K18" s="242">
        <v>13.836</v>
      </c>
      <c r="L18" s="242">
        <v>235.80500000000001</v>
      </c>
      <c r="M18" s="240">
        <f>SUM(N18:Q18)</f>
        <v>135.76901516939998</v>
      </c>
      <c r="N18" s="242">
        <v>103.513739315</v>
      </c>
      <c r="O18" s="242">
        <v>31.423514529999999</v>
      </c>
      <c r="P18" s="242">
        <f t="shared" ref="P18:Q18" si="0">SUM(P55:P66)</f>
        <v>0.83176132439999984</v>
      </c>
      <c r="Q18" s="242">
        <f t="shared" si="0"/>
        <v>0</v>
      </c>
    </row>
    <row r="19" spans="2:19" s="163" customFormat="1" ht="39.950000000000003" customHeight="1">
      <c r="B19" s="236">
        <v>2025</v>
      </c>
      <c r="C19" s="237">
        <v>856.2371767489999</v>
      </c>
      <c r="D19" s="237">
        <v>705.73209078299999</v>
      </c>
      <c r="E19" s="239">
        <v>294.90844542600001</v>
      </c>
      <c r="F19" s="239">
        <v>25.938316191999998</v>
      </c>
      <c r="G19" s="239">
        <v>3.7942433499999999</v>
      </c>
      <c r="H19" s="239">
        <v>82.56536035900001</v>
      </c>
      <c r="I19" s="239">
        <v>9.4110314989999981</v>
      </c>
      <c r="J19" s="239">
        <v>0.54389028500000003</v>
      </c>
      <c r="K19" s="239">
        <v>20.322307204000001</v>
      </c>
      <c r="L19" s="239">
        <v>268.26349646800003</v>
      </c>
      <c r="M19" s="237">
        <v>150.50508596599997</v>
      </c>
      <c r="N19" s="239">
        <v>110.88182125499999</v>
      </c>
      <c r="O19" s="239">
        <v>37.863084390999994</v>
      </c>
      <c r="P19" s="239">
        <v>1.7601803200000001</v>
      </c>
      <c r="Q19" s="239">
        <v>0</v>
      </c>
    </row>
    <row r="20" spans="2:19" s="161" customFormat="1" ht="39.950000000000003" hidden="1" customHeight="1">
      <c r="B20" s="200">
        <v>2021</v>
      </c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163"/>
      <c r="S20" s="163"/>
    </row>
    <row r="21" spans="2:19" s="162" customFormat="1" ht="39.950000000000003" hidden="1" customHeight="1">
      <c r="B21" s="201">
        <v>44348</v>
      </c>
      <c r="C21" s="119">
        <v>336.57715161099998</v>
      </c>
      <c r="D21" s="119">
        <v>280.76765702100005</v>
      </c>
      <c r="E21" s="147">
        <v>111.72117471600001</v>
      </c>
      <c r="F21" s="147">
        <v>9.1326262830000005</v>
      </c>
      <c r="G21" s="147">
        <v>1.5403294169999999</v>
      </c>
      <c r="H21" s="147">
        <v>37.970376487999999</v>
      </c>
      <c r="I21" s="147">
        <v>4.0177482949999996</v>
      </c>
      <c r="J21" s="147">
        <v>0.11799310500000001</v>
      </c>
      <c r="K21" s="147">
        <v>5.834083807999999</v>
      </c>
      <c r="L21" s="147">
        <v>110.43332490899999</v>
      </c>
      <c r="M21" s="119">
        <v>55.809494589999993</v>
      </c>
      <c r="N21" s="147">
        <v>40.499436994</v>
      </c>
      <c r="O21" s="147">
        <v>14.544821993000001</v>
      </c>
      <c r="P21" s="147">
        <v>0.566066603</v>
      </c>
      <c r="Q21" s="147">
        <v>0</v>
      </c>
      <c r="R21" s="163"/>
      <c r="S21" s="163"/>
    </row>
    <row r="22" spans="2:19" s="161" customFormat="1" ht="39.950000000000003" hidden="1" customHeight="1">
      <c r="B22" s="204">
        <v>44378</v>
      </c>
      <c r="C22" s="118">
        <v>393.12931872000001</v>
      </c>
      <c r="D22" s="118">
        <v>328.91023944400001</v>
      </c>
      <c r="E22" s="148">
        <v>131.54480525</v>
      </c>
      <c r="F22" s="148">
        <v>11.293324149999998</v>
      </c>
      <c r="G22" s="148">
        <v>1.734202</v>
      </c>
      <c r="H22" s="148">
        <v>41.394050470000003</v>
      </c>
      <c r="I22" s="148">
        <v>4.7964362990000007</v>
      </c>
      <c r="J22" s="148">
        <v>0.13693983299999998</v>
      </c>
      <c r="K22" s="148">
        <v>3.6310030090000014</v>
      </c>
      <c r="L22" s="148">
        <v>130.923978503</v>
      </c>
      <c r="M22" s="118">
        <v>64.219079276000002</v>
      </c>
      <c r="N22" s="148">
        <v>46.079219766000001</v>
      </c>
      <c r="O22" s="148">
        <v>17.180363510000003</v>
      </c>
      <c r="P22" s="148">
        <v>0.753166</v>
      </c>
      <c r="Q22" s="148">
        <v>0</v>
      </c>
      <c r="R22" s="163"/>
      <c r="S22" s="163"/>
    </row>
    <row r="23" spans="2:19" s="162" customFormat="1" ht="39.950000000000003" hidden="1" customHeight="1">
      <c r="B23" s="201">
        <v>44409</v>
      </c>
      <c r="C23" s="119">
        <v>447.11412800399995</v>
      </c>
      <c r="D23" s="119">
        <v>374.02738076999998</v>
      </c>
      <c r="E23" s="147">
        <v>151.962361724</v>
      </c>
      <c r="F23" s="147">
        <v>12.390466458999999</v>
      </c>
      <c r="G23" s="147">
        <v>1.7233291150000001</v>
      </c>
      <c r="H23" s="147">
        <v>47.416164299999998</v>
      </c>
      <c r="I23" s="147">
        <v>5.5142673169999998</v>
      </c>
      <c r="J23" s="147">
        <v>0.16925658299999999</v>
      </c>
      <c r="K23" s="147">
        <v>8.180906899</v>
      </c>
      <c r="L23" s="147">
        <v>146.67322237300002</v>
      </c>
      <c r="M23" s="119">
        <v>73.086747234000015</v>
      </c>
      <c r="N23" s="147">
        <v>52.348478965999995</v>
      </c>
      <c r="O23" s="147">
        <v>19.595667543000001</v>
      </c>
      <c r="P23" s="147">
        <v>0.877883725</v>
      </c>
      <c r="Q23" s="147">
        <v>0</v>
      </c>
      <c r="R23" s="163"/>
      <c r="S23" s="163"/>
    </row>
    <row r="24" spans="2:19" s="161" customFormat="1" ht="39.950000000000003" hidden="1" customHeight="1">
      <c r="B24" s="204">
        <v>44440</v>
      </c>
      <c r="C24" s="118">
        <v>504.886089153</v>
      </c>
      <c r="D24" s="118">
        <v>421.93819198599994</v>
      </c>
      <c r="E24" s="148">
        <v>173.97498311699999</v>
      </c>
      <c r="F24" s="148">
        <v>13.42997735</v>
      </c>
      <c r="G24" s="148">
        <v>1.7703845319999998</v>
      </c>
      <c r="H24" s="148">
        <v>55.791502860000001</v>
      </c>
      <c r="I24" s="148">
        <v>6.0765941909999999</v>
      </c>
      <c r="J24" s="148">
        <v>0.218408293</v>
      </c>
      <c r="K24" s="148">
        <v>9.2382665089999989</v>
      </c>
      <c r="L24" s="148">
        <v>161.43807513399997</v>
      </c>
      <c r="M24" s="118">
        <v>82.947897166999994</v>
      </c>
      <c r="N24" s="148">
        <v>59.811990769000005</v>
      </c>
      <c r="O24" s="148">
        <v>21.895764036000003</v>
      </c>
      <c r="P24" s="148">
        <v>0.95854036199999992</v>
      </c>
      <c r="Q24" s="148">
        <v>0</v>
      </c>
      <c r="R24" s="163"/>
      <c r="S24" s="163"/>
    </row>
    <row r="25" spans="2:19" s="162" customFormat="1" ht="39.950000000000003" hidden="1" customHeight="1">
      <c r="B25" s="201">
        <v>44470</v>
      </c>
      <c r="C25" s="119">
        <v>548.67384919400001</v>
      </c>
      <c r="D25" s="119">
        <v>457.48491470800002</v>
      </c>
      <c r="E25" s="147">
        <v>192.09270890900001</v>
      </c>
      <c r="F25" s="147">
        <v>14.67208572</v>
      </c>
      <c r="G25" s="147">
        <v>1.8146725770000001</v>
      </c>
      <c r="H25" s="147">
        <v>59.764561176999997</v>
      </c>
      <c r="I25" s="147">
        <v>6.6918942499999998</v>
      </c>
      <c r="J25" s="147">
        <v>0.25257201299999998</v>
      </c>
      <c r="K25" s="147">
        <v>10.153569038000001</v>
      </c>
      <c r="L25" s="147">
        <v>171.88907702399999</v>
      </c>
      <c r="M25" s="119">
        <v>91.188934485999994</v>
      </c>
      <c r="N25" s="147">
        <v>64.602074461000001</v>
      </c>
      <c r="O25" s="147">
        <v>25.249131223999999</v>
      </c>
      <c r="P25" s="147">
        <v>1.050519065</v>
      </c>
      <c r="Q25" s="147">
        <v>0</v>
      </c>
      <c r="R25" s="163"/>
      <c r="S25" s="163"/>
    </row>
    <row r="26" spans="2:19" s="161" customFormat="1" ht="39.950000000000003" hidden="1" customHeight="1">
      <c r="B26" s="204">
        <v>44501</v>
      </c>
      <c r="C26" s="118">
        <v>596.93371100000002</v>
      </c>
      <c r="D26" s="118">
        <v>496.319593</v>
      </c>
      <c r="E26" s="148">
        <v>207.309505</v>
      </c>
      <c r="F26" s="148">
        <v>16.357271000000001</v>
      </c>
      <c r="G26" s="148">
        <v>1.836676</v>
      </c>
      <c r="H26" s="148">
        <v>65.272741999999994</v>
      </c>
      <c r="I26" s="148">
        <v>7.2517459999999998</v>
      </c>
      <c r="J26" s="148">
        <v>0.289966</v>
      </c>
      <c r="K26" s="148">
        <v>12.323453000000001</v>
      </c>
      <c r="L26" s="148">
        <v>185.50783200000001</v>
      </c>
      <c r="M26" s="118">
        <v>100.614118</v>
      </c>
      <c r="N26" s="148">
        <v>71.808212999999995</v>
      </c>
      <c r="O26" s="148">
        <v>27.391494000000002</v>
      </c>
      <c r="P26" s="148">
        <v>1.101313</v>
      </c>
      <c r="Q26" s="148">
        <v>0</v>
      </c>
      <c r="R26" s="163"/>
      <c r="S26" s="163"/>
    </row>
    <row r="27" spans="2:19" s="162" customFormat="1" ht="39.950000000000003" hidden="1" customHeight="1">
      <c r="B27" s="217">
        <v>44531</v>
      </c>
      <c r="C27" s="119">
        <v>646.33709238899996</v>
      </c>
      <c r="D27" s="119">
        <v>537.05988464999996</v>
      </c>
      <c r="E27" s="147">
        <v>226.113997713</v>
      </c>
      <c r="F27" s="147">
        <v>17.500480814999996</v>
      </c>
      <c r="G27" s="147">
        <v>1.874959</v>
      </c>
      <c r="H27" s="147">
        <v>75.767029948000001</v>
      </c>
      <c r="I27" s="147">
        <v>8.0987287810000002</v>
      </c>
      <c r="J27" s="147">
        <v>0.31250767599999996</v>
      </c>
      <c r="K27" s="147">
        <v>13.725895399000001</v>
      </c>
      <c r="L27" s="147">
        <v>193.66628531800001</v>
      </c>
      <c r="M27" s="119">
        <v>109.27720773899999</v>
      </c>
      <c r="N27" s="147">
        <v>79.448099244000005</v>
      </c>
      <c r="O27" s="147">
        <v>28.684305809999998</v>
      </c>
      <c r="P27" s="147">
        <v>1.1448019899999999</v>
      </c>
      <c r="Q27" s="147">
        <v>0</v>
      </c>
      <c r="R27" s="163"/>
      <c r="S27" s="163"/>
    </row>
    <row r="28" spans="2:19" s="161" customFormat="1" ht="39.950000000000003" hidden="1" customHeight="1">
      <c r="B28" s="222">
        <v>2022</v>
      </c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163"/>
      <c r="S28" s="163"/>
    </row>
    <row r="29" spans="2:19" s="161" customFormat="1" ht="39.950000000000003" hidden="1" customHeight="1">
      <c r="B29" s="204">
        <v>44562</v>
      </c>
      <c r="C29" s="118">
        <v>86.474543851999996</v>
      </c>
      <c r="D29" s="118">
        <v>70.967182182999991</v>
      </c>
      <c r="E29" s="148">
        <v>19.028250574999998</v>
      </c>
      <c r="F29" s="148">
        <v>2.0084816830000003</v>
      </c>
      <c r="G29" s="148">
        <v>4.8102499999999999E-2</v>
      </c>
      <c r="H29" s="148">
        <v>9.4881100689999993</v>
      </c>
      <c r="I29" s="148">
        <v>1.277069284</v>
      </c>
      <c r="J29" s="148">
        <v>3.0574766E-2</v>
      </c>
      <c r="K29" s="148">
        <v>2.239478579</v>
      </c>
      <c r="L29" s="148">
        <v>36.824199311999998</v>
      </c>
      <c r="M29" s="118">
        <v>15.507361669</v>
      </c>
      <c r="N29" s="148">
        <v>12.653386595000001</v>
      </c>
      <c r="O29" s="148">
        <v>2.7742106240000002</v>
      </c>
      <c r="P29" s="148">
        <v>7.9764450000000015E-2</v>
      </c>
      <c r="Q29" s="148">
        <v>0</v>
      </c>
      <c r="R29" s="163"/>
      <c r="S29" s="163"/>
    </row>
    <row r="30" spans="2:19" s="162" customFormat="1" ht="39.950000000000003" hidden="1" customHeight="1">
      <c r="B30" s="201">
        <v>44614</v>
      </c>
      <c r="C30" s="119">
        <v>59.320456148000019</v>
      </c>
      <c r="D30" s="119">
        <v>48.610817817000012</v>
      </c>
      <c r="E30" s="147">
        <v>16.648749425000002</v>
      </c>
      <c r="F30" s="147">
        <v>1.4175183169999999</v>
      </c>
      <c r="G30" s="147">
        <v>8.8897500000000018E-2</v>
      </c>
      <c r="H30" s="147">
        <v>8.4498899309999995</v>
      </c>
      <c r="I30" s="147">
        <v>0.81693071599999989</v>
      </c>
      <c r="J30" s="147">
        <v>3.6425234000000001E-2</v>
      </c>
      <c r="K30" s="147">
        <v>0.85452142099999984</v>
      </c>
      <c r="L30" s="147">
        <v>20.319800688000001</v>
      </c>
      <c r="M30" s="119">
        <v>10.709638330999999</v>
      </c>
      <c r="N30" s="147">
        <v>7.7946134049999998</v>
      </c>
      <c r="O30" s="147">
        <v>2.8477893759999997</v>
      </c>
      <c r="P30" s="147">
        <v>6.6235549999999976E-2</v>
      </c>
      <c r="Q30" s="147">
        <v>0</v>
      </c>
      <c r="R30" s="163"/>
      <c r="S30" s="163"/>
    </row>
    <row r="31" spans="2:19" s="161" customFormat="1" ht="39.950000000000003" hidden="1" customHeight="1">
      <c r="B31" s="204">
        <v>44643</v>
      </c>
      <c r="C31" s="118">
        <v>70.789999999999992</v>
      </c>
      <c r="D31" s="118">
        <v>60.47</v>
      </c>
      <c r="E31" s="148">
        <v>26.045999999999999</v>
      </c>
      <c r="F31" s="148">
        <v>1.6710000000000003</v>
      </c>
      <c r="G31" s="148">
        <v>0.318</v>
      </c>
      <c r="H31" s="148">
        <v>6.7570000000000014</v>
      </c>
      <c r="I31" s="148">
        <v>0.71799999999999997</v>
      </c>
      <c r="J31" s="148">
        <v>4.0999999999999995E-2</v>
      </c>
      <c r="K31" s="148">
        <v>2.2280000000000002</v>
      </c>
      <c r="L31" s="148">
        <v>22.692</v>
      </c>
      <c r="M31" s="118">
        <v>10.32</v>
      </c>
      <c r="N31" s="148">
        <v>7.5670000000000002</v>
      </c>
      <c r="O31" s="148">
        <v>2.657</v>
      </c>
      <c r="P31" s="148">
        <v>9.7000000000000003E-2</v>
      </c>
      <c r="Q31" s="148">
        <v>0</v>
      </c>
      <c r="R31" s="163"/>
      <c r="S31" s="163"/>
    </row>
    <row r="32" spans="2:19" s="162" customFormat="1" ht="39.950000000000003" hidden="1" customHeight="1">
      <c r="B32" s="201">
        <v>44675</v>
      </c>
      <c r="C32" s="119">
        <v>43.853598962000007</v>
      </c>
      <c r="D32" s="119">
        <v>33.693174960999983</v>
      </c>
      <c r="E32" s="147">
        <v>17.253383069000009</v>
      </c>
      <c r="F32" s="147">
        <v>1.8265937140000004</v>
      </c>
      <c r="G32" s="147">
        <v>0.18058009999999997</v>
      </c>
      <c r="H32" s="147">
        <v>3.2531715880000007</v>
      </c>
      <c r="I32" s="147">
        <v>0.40200978300000001</v>
      </c>
      <c r="J32" s="147">
        <v>1.1219366999999994E-2</v>
      </c>
      <c r="K32" s="147">
        <v>0.81839647799999948</v>
      </c>
      <c r="L32" s="147">
        <v>9.9478208620000004</v>
      </c>
      <c r="M32" s="119">
        <v>10.160424000999996</v>
      </c>
      <c r="N32" s="147">
        <v>6.9295150599999928</v>
      </c>
      <c r="O32" s="147">
        <v>3.1578230010000006</v>
      </c>
      <c r="P32" s="147">
        <v>7.3085940000000016E-2</v>
      </c>
      <c r="Q32" s="147">
        <v>0</v>
      </c>
      <c r="R32" s="163"/>
      <c r="S32" s="163"/>
    </row>
    <row r="33" spans="2:19" s="161" customFormat="1" ht="39.950000000000003" hidden="1" customHeight="1">
      <c r="B33" s="204">
        <v>44706</v>
      </c>
      <c r="C33" s="118">
        <v>47.327278578999994</v>
      </c>
      <c r="D33" s="118">
        <v>38.171334245000054</v>
      </c>
      <c r="E33" s="148">
        <v>16.969540438999999</v>
      </c>
      <c r="F33" s="148">
        <v>1.5753573519999993</v>
      </c>
      <c r="G33" s="148">
        <v>-2.6598375999999924E-2</v>
      </c>
      <c r="H33" s="148">
        <v>5.1581855009999984</v>
      </c>
      <c r="I33" s="148">
        <v>0.53093381800000028</v>
      </c>
      <c r="J33" s="148">
        <v>1.4960742999999999E-2</v>
      </c>
      <c r="K33" s="148">
        <v>0.70611464500000043</v>
      </c>
      <c r="L33" s="148">
        <v>13.242840122999979</v>
      </c>
      <c r="M33" s="118">
        <v>9.1559443339999973</v>
      </c>
      <c r="N33" s="148">
        <v>7.3128972109999992</v>
      </c>
      <c r="O33" s="148">
        <v>1.7360166190000008</v>
      </c>
      <c r="P33" s="148">
        <v>0.10703050400000003</v>
      </c>
      <c r="Q33" s="148">
        <v>0</v>
      </c>
      <c r="R33" s="163"/>
      <c r="S33" s="163"/>
    </row>
    <row r="34" spans="2:19" s="162" customFormat="1" ht="39.950000000000003" hidden="1" customHeight="1">
      <c r="B34" s="201">
        <v>44738</v>
      </c>
      <c r="C34" s="119">
        <v>68.876963458999967</v>
      </c>
      <c r="D34" s="119">
        <v>57.000370793999934</v>
      </c>
      <c r="E34" s="147">
        <v>26.980703491999989</v>
      </c>
      <c r="F34" s="147">
        <v>1.2509749340000003</v>
      </c>
      <c r="G34" s="147">
        <v>1.1699532759999998</v>
      </c>
      <c r="H34" s="147">
        <v>9.5776119109999982</v>
      </c>
      <c r="I34" s="147">
        <v>0.80927039899999986</v>
      </c>
      <c r="J34" s="147">
        <v>3.0826889999999996E-2</v>
      </c>
      <c r="K34" s="147">
        <v>0.99343587700000047</v>
      </c>
      <c r="L34" s="147">
        <v>15.987298015000022</v>
      </c>
      <c r="M34" s="119">
        <v>11.876593665000009</v>
      </c>
      <c r="N34" s="147">
        <v>8.5631787290000076</v>
      </c>
      <c r="O34" s="147">
        <v>3.2402383799999974</v>
      </c>
      <c r="P34" s="147">
        <v>7.3176555999999948E-2</v>
      </c>
      <c r="Q34" s="147">
        <v>0</v>
      </c>
      <c r="R34" s="163"/>
      <c r="S34" s="163"/>
    </row>
    <row r="35" spans="2:19" s="161" customFormat="1" ht="39.950000000000003" hidden="1" customHeight="1">
      <c r="B35" s="204">
        <v>44769</v>
      </c>
      <c r="C35" s="118">
        <v>57.614444889000026</v>
      </c>
      <c r="D35" s="118">
        <v>48.612696793000055</v>
      </c>
      <c r="E35" s="148">
        <v>19.231738651000029</v>
      </c>
      <c r="F35" s="148">
        <v>1.9651758909999995</v>
      </c>
      <c r="G35" s="148">
        <v>0.51450960499999998</v>
      </c>
      <c r="H35" s="148">
        <v>4.2708341360000048</v>
      </c>
      <c r="I35" s="148">
        <v>0.87497063399999941</v>
      </c>
      <c r="J35" s="148">
        <v>2.8638386000000016E-2</v>
      </c>
      <c r="K35" s="148">
        <v>0.77259165899999971</v>
      </c>
      <c r="L35" s="148">
        <v>21.154533830999981</v>
      </c>
      <c r="M35" s="118">
        <v>9.0017470960000026</v>
      </c>
      <c r="N35" s="148">
        <v>7.0014032290000046</v>
      </c>
      <c r="O35" s="148">
        <v>1.8230858669999996</v>
      </c>
      <c r="P35" s="148">
        <v>0.17725800000000003</v>
      </c>
      <c r="Q35" s="148">
        <v>0</v>
      </c>
      <c r="R35" s="163"/>
      <c r="S35" s="163"/>
    </row>
    <row r="36" spans="2:19" s="162" customFormat="1" ht="39.950000000000003" hidden="1" customHeight="1">
      <c r="B36" s="201">
        <v>44801</v>
      </c>
      <c r="C36" s="119">
        <v>56.624965003</v>
      </c>
      <c r="D36" s="119">
        <v>48.352532260000032</v>
      </c>
      <c r="E36" s="147">
        <v>23.661328353999977</v>
      </c>
      <c r="F36" s="147">
        <v>1.2322300069999983</v>
      </c>
      <c r="G36" s="147">
        <v>5.7785828000000095E-2</v>
      </c>
      <c r="H36" s="147">
        <v>9.7420338279999967</v>
      </c>
      <c r="I36" s="147">
        <v>1.013012926</v>
      </c>
      <c r="J36" s="147">
        <v>4.1115905000000008E-2</v>
      </c>
      <c r="K36" s="147">
        <v>1.2019687240000003</v>
      </c>
      <c r="L36" s="147">
        <v>11.403056688000021</v>
      </c>
      <c r="M36" s="119">
        <v>8.272432742999996</v>
      </c>
      <c r="N36" s="147">
        <v>5.8002468649999912</v>
      </c>
      <c r="O36" s="147">
        <v>2.4117803380000034</v>
      </c>
      <c r="P36" s="147">
        <v>6.040553999999998E-2</v>
      </c>
      <c r="Q36" s="147">
        <v>0</v>
      </c>
      <c r="R36" s="163"/>
      <c r="S36" s="163"/>
    </row>
    <row r="37" spans="2:19" s="161" customFormat="1" ht="39.950000000000003" hidden="1" customHeight="1">
      <c r="B37" s="204">
        <v>44833</v>
      </c>
      <c r="C37" s="118">
        <v>59.94542414600005</v>
      </c>
      <c r="D37" s="118">
        <v>46.154247522999924</v>
      </c>
      <c r="E37" s="148">
        <v>20.942526848999961</v>
      </c>
      <c r="F37" s="148">
        <v>1.3482874580000015</v>
      </c>
      <c r="G37" s="148">
        <v>-1.2475999999999932E-2</v>
      </c>
      <c r="H37" s="148">
        <v>6.2305910580000017</v>
      </c>
      <c r="I37" s="148">
        <v>0.79008020400000056</v>
      </c>
      <c r="J37" s="148">
        <v>7.5861333000000003E-2</v>
      </c>
      <c r="K37" s="148">
        <v>1.0908000819999994</v>
      </c>
      <c r="L37" s="148">
        <v>15.688576538999996</v>
      </c>
      <c r="M37" s="118">
        <v>13.791176622999998</v>
      </c>
      <c r="N37" s="148">
        <v>11.631281367999996</v>
      </c>
      <c r="O37" s="148">
        <v>2.0943485849999988</v>
      </c>
      <c r="P37" s="148">
        <v>6.5546669999999918E-2</v>
      </c>
      <c r="Q37" s="148">
        <v>0</v>
      </c>
      <c r="R37" s="163"/>
      <c r="S37" s="163"/>
    </row>
    <row r="38" spans="2:19" s="162" customFormat="1" ht="39.950000000000003" hidden="1" customHeight="1">
      <c r="B38" s="201">
        <v>44864</v>
      </c>
      <c r="C38" s="119">
        <v>47.627081078999936</v>
      </c>
      <c r="D38" s="119">
        <v>38.952521828999977</v>
      </c>
      <c r="E38" s="147">
        <v>21.052789106000006</v>
      </c>
      <c r="F38" s="147">
        <v>1.2350086200000003</v>
      </c>
      <c r="G38" s="147">
        <v>3.1749996999999475E-2</v>
      </c>
      <c r="H38" s="147">
        <v>4.873318256999994</v>
      </c>
      <c r="I38" s="147">
        <v>0.48568101900000116</v>
      </c>
      <c r="J38" s="147">
        <v>3.9861924999999965E-2</v>
      </c>
      <c r="K38" s="147">
        <v>1.7921569110000011</v>
      </c>
      <c r="L38" s="147">
        <v>9.4419559939999829</v>
      </c>
      <c r="M38" s="119">
        <v>8.6745592500000157</v>
      </c>
      <c r="N38" s="147">
        <v>6.8406973280000187</v>
      </c>
      <c r="O38" s="147">
        <v>1.7194618219999995</v>
      </c>
      <c r="P38" s="147">
        <v>0.11440010000000012</v>
      </c>
      <c r="Q38" s="147">
        <v>0</v>
      </c>
      <c r="R38" s="163"/>
      <c r="S38" s="163"/>
    </row>
    <row r="39" spans="2:19" s="161" customFormat="1" ht="39.950000000000003" hidden="1" customHeight="1">
      <c r="B39" s="204">
        <v>44866</v>
      </c>
      <c r="C39" s="118">
        <v>55.560903961999998</v>
      </c>
      <c r="D39" s="118">
        <v>45.251545979000014</v>
      </c>
      <c r="E39" s="148">
        <v>19.588730605000023</v>
      </c>
      <c r="F39" s="148">
        <v>1.7999821560000004</v>
      </c>
      <c r="G39" s="148">
        <v>-4.748240899999967E-2</v>
      </c>
      <c r="H39" s="148">
        <v>5.7899534870000053</v>
      </c>
      <c r="I39" s="148">
        <v>0.64153544699999809</v>
      </c>
      <c r="J39" s="148">
        <v>8.2850928000000046E-2</v>
      </c>
      <c r="K39" s="148">
        <v>0.98250429600000189</v>
      </c>
      <c r="L39" s="148">
        <v>16.413471469000001</v>
      </c>
      <c r="M39" s="118">
        <v>10.309357983000012</v>
      </c>
      <c r="N39" s="148">
        <v>7.7677467040000039</v>
      </c>
      <c r="O39" s="148">
        <v>2.5183781090000004</v>
      </c>
      <c r="P39" s="148">
        <v>2.3233169999999914E-2</v>
      </c>
      <c r="Q39" s="148">
        <v>0</v>
      </c>
      <c r="R39" s="163"/>
      <c r="S39" s="163"/>
    </row>
    <row r="40" spans="2:19" s="162" customFormat="1" ht="39.950000000000003" hidden="1" customHeight="1">
      <c r="B40" s="201">
        <v>44897</v>
      </c>
      <c r="C40" s="119">
        <v>45.545916753000029</v>
      </c>
      <c r="D40" s="119">
        <v>41.668533225000033</v>
      </c>
      <c r="E40" s="147">
        <v>17.598732029000018</v>
      </c>
      <c r="F40" s="147">
        <v>1.127479821999998</v>
      </c>
      <c r="G40" s="147">
        <v>-1.2260000000000382E-2</v>
      </c>
      <c r="H40" s="147">
        <v>10.043955752999992</v>
      </c>
      <c r="I40" s="147">
        <v>0.68880284799999991</v>
      </c>
      <c r="J40" s="147">
        <v>3.0330919999999983E-2</v>
      </c>
      <c r="K40" s="147">
        <v>1.0820149599999986</v>
      </c>
      <c r="L40" s="147">
        <v>11.109476893000021</v>
      </c>
      <c r="M40" s="119">
        <v>3.8773835279999815</v>
      </c>
      <c r="N40" s="147">
        <v>2.9297243539999727</v>
      </c>
      <c r="O40" s="147">
        <v>1.3679440540000023</v>
      </c>
      <c r="P40" s="147">
        <v>0</v>
      </c>
      <c r="Q40" s="147">
        <v>0</v>
      </c>
      <c r="R40" s="163"/>
      <c r="S40" s="163"/>
    </row>
    <row r="41" spans="2:19" s="161" customFormat="1" ht="39.950000000000003" hidden="1" customHeight="1">
      <c r="B41" s="223">
        <v>2023</v>
      </c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163"/>
      <c r="S41" s="163"/>
    </row>
    <row r="42" spans="2:19" s="161" customFormat="1" ht="39.950000000000003" hidden="1" customHeight="1">
      <c r="B42" s="204">
        <v>44927</v>
      </c>
      <c r="C42" s="118">
        <v>98.315256620999989</v>
      </c>
      <c r="D42" s="118">
        <v>83.798765187000001</v>
      </c>
      <c r="E42" s="148">
        <v>21.789048369</v>
      </c>
      <c r="F42" s="148">
        <v>2.2057551919999998</v>
      </c>
      <c r="G42" s="148">
        <v>-2.6199999999999999E-3</v>
      </c>
      <c r="H42" s="246">
        <v>11.633061375</v>
      </c>
      <c r="I42" s="148">
        <v>1.1317353379999999</v>
      </c>
      <c r="J42" s="148">
        <v>1.7219027000000001E-2</v>
      </c>
      <c r="K42" s="148">
        <v>2.9328753059999997</v>
      </c>
      <c r="L42" s="148">
        <v>44.091690579999998</v>
      </c>
      <c r="M42" s="118">
        <v>14.516491434000002</v>
      </c>
      <c r="N42" s="148">
        <v>12.701243392</v>
      </c>
      <c r="O42" s="148">
        <v>1.7373838319999999</v>
      </c>
      <c r="P42" s="148">
        <v>7.7864210000000003E-2</v>
      </c>
      <c r="Q42" s="246">
        <v>0</v>
      </c>
      <c r="R42" s="163"/>
      <c r="S42" s="163"/>
    </row>
    <row r="43" spans="2:19" s="179" customFormat="1" ht="39.950000000000003" hidden="1" customHeight="1">
      <c r="B43" s="247">
        <v>44980</v>
      </c>
      <c r="C43" s="119">
        <v>56.497916632000042</v>
      </c>
      <c r="D43" s="119">
        <v>43.748224083000011</v>
      </c>
      <c r="E43" s="147">
        <v>15.423553797999993</v>
      </c>
      <c r="F43" s="147">
        <v>1.0998891220000004</v>
      </c>
      <c r="G43" s="147">
        <v>1.8204999999999999E-2</v>
      </c>
      <c r="H43" s="248">
        <v>6.8739015319999979</v>
      </c>
      <c r="I43" s="147">
        <v>1.213500861</v>
      </c>
      <c r="J43" s="147">
        <v>1.4384320000000003E-2</v>
      </c>
      <c r="K43" s="147">
        <v>0.66136474100000076</v>
      </c>
      <c r="L43" s="147">
        <v>18.443424708999991</v>
      </c>
      <c r="M43" s="119">
        <v>12.749692548999999</v>
      </c>
      <c r="N43" s="147">
        <v>10.357414560999997</v>
      </c>
      <c r="O43" s="147">
        <v>2.3396213980000002</v>
      </c>
      <c r="P43" s="147">
        <v>5.2656589999999989E-2</v>
      </c>
      <c r="Q43" s="248">
        <v>0</v>
      </c>
      <c r="R43" s="194"/>
      <c r="S43" s="194"/>
    </row>
    <row r="44" spans="2:19" s="161" customFormat="1" ht="39.950000000000003" hidden="1" customHeight="1">
      <c r="B44" s="204">
        <v>44987</v>
      </c>
      <c r="C44" s="118">
        <v>74.059090956299968</v>
      </c>
      <c r="D44" s="118">
        <v>63.208697093299975</v>
      </c>
      <c r="E44" s="148">
        <v>23.822310214000012</v>
      </c>
      <c r="F44" s="148">
        <v>1.7947903989999991</v>
      </c>
      <c r="G44" s="148">
        <v>0.15570745300000002</v>
      </c>
      <c r="H44" s="246">
        <v>7.0499011760000023</v>
      </c>
      <c r="I44" s="148">
        <v>0.85068525600000022</v>
      </c>
      <c r="J44" s="148">
        <v>8.163396199999999E-2</v>
      </c>
      <c r="K44" s="148">
        <v>1.1743367332999997</v>
      </c>
      <c r="L44" s="148">
        <v>28.279331900000017</v>
      </c>
      <c r="M44" s="118">
        <v>10.85039386299999</v>
      </c>
      <c r="N44" s="148">
        <v>8.8396729920000077</v>
      </c>
      <c r="O44" s="148">
        <v>1.9359286809999992</v>
      </c>
      <c r="P44" s="148">
        <v>7.4792190000000008E-2</v>
      </c>
      <c r="Q44" s="246">
        <v>0</v>
      </c>
      <c r="R44" s="163"/>
      <c r="S44" s="163"/>
    </row>
    <row r="45" spans="2:19" s="179" customFormat="1" ht="39.950000000000003" hidden="1" customHeight="1">
      <c r="B45" s="247">
        <v>45018</v>
      </c>
      <c r="C45" s="119">
        <v>43.286886853699968</v>
      </c>
      <c r="D45" s="119">
        <v>31.575467377700051</v>
      </c>
      <c r="E45" s="147">
        <v>18.490444372000006</v>
      </c>
      <c r="F45" s="147">
        <v>1.6710738550000004</v>
      </c>
      <c r="G45" s="147">
        <v>0.21253635100000001</v>
      </c>
      <c r="H45" s="248">
        <v>3.3470122599999961</v>
      </c>
      <c r="I45" s="147">
        <v>0.389569367</v>
      </c>
      <c r="J45" s="147">
        <v>3.4570454000000014E-2</v>
      </c>
      <c r="K45" s="147">
        <v>0.76940858369999976</v>
      </c>
      <c r="L45" s="147">
        <v>6.660852134999999</v>
      </c>
      <c r="M45" s="119">
        <v>11.71141947600001</v>
      </c>
      <c r="N45" s="147">
        <v>8.1578528829999968</v>
      </c>
      <c r="O45" s="147">
        <v>3.3836664730000017</v>
      </c>
      <c r="P45" s="147">
        <v>0.16990011999999996</v>
      </c>
      <c r="Q45" s="248">
        <v>0</v>
      </c>
      <c r="R45" s="194"/>
      <c r="S45" s="194"/>
    </row>
    <row r="46" spans="2:19" s="161" customFormat="1" ht="39.950000000000003" hidden="1" customHeight="1">
      <c r="B46" s="204">
        <v>45070</v>
      </c>
      <c r="C46" s="118">
        <v>52.271328897000046</v>
      </c>
      <c r="D46" s="118">
        <v>42.942633361999981</v>
      </c>
      <c r="E46" s="148">
        <v>17.077649757999993</v>
      </c>
      <c r="F46" s="148">
        <v>1.2106887630000003</v>
      </c>
      <c r="G46" s="148">
        <v>2.9819999999999958E-2</v>
      </c>
      <c r="H46" s="246">
        <v>3.9406432640000055</v>
      </c>
      <c r="I46" s="148">
        <v>0.54249401099999917</v>
      </c>
      <c r="J46" s="148">
        <v>2.566611299999999E-2</v>
      </c>
      <c r="K46" s="148">
        <v>4.2934848579999985</v>
      </c>
      <c r="L46" s="148">
        <v>15.822186594999991</v>
      </c>
      <c r="M46" s="118">
        <v>9.3286955349999943</v>
      </c>
      <c r="N46" s="148">
        <v>7.6614824579999947</v>
      </c>
      <c r="O46" s="148">
        <v>1.5995425269999988</v>
      </c>
      <c r="P46" s="148">
        <v>6.7670550000000051E-2</v>
      </c>
      <c r="Q46" s="246">
        <v>0</v>
      </c>
      <c r="R46" s="163"/>
      <c r="S46" s="163"/>
    </row>
    <row r="47" spans="2:19" s="179" customFormat="1" ht="39.950000000000003" hidden="1" customHeight="1">
      <c r="B47" s="247">
        <v>45102</v>
      </c>
      <c r="C47" s="119">
        <v>68.625058569000032</v>
      </c>
      <c r="D47" s="119">
        <v>58.022091000000046</v>
      </c>
      <c r="E47" s="147">
        <v>27.380967554999998</v>
      </c>
      <c r="F47" s="147">
        <v>1.5846195049999992</v>
      </c>
      <c r="G47" s="147">
        <v>1.537154693</v>
      </c>
      <c r="H47" s="248">
        <v>5.9476700069999993</v>
      </c>
      <c r="I47" s="147">
        <v>0.97151126200000171</v>
      </c>
      <c r="J47" s="147">
        <v>6.2241858999999983E-2</v>
      </c>
      <c r="K47" s="147">
        <v>1.5390429720000025</v>
      </c>
      <c r="L47" s="147">
        <v>18.998883147000015</v>
      </c>
      <c r="M47" s="119">
        <v>10.602967569</v>
      </c>
      <c r="N47" s="147">
        <v>8.6420768940000059</v>
      </c>
      <c r="O47" s="147">
        <v>1.9083215350000007</v>
      </c>
      <c r="P47" s="147">
        <v>5.2569139999999959E-2</v>
      </c>
      <c r="Q47" s="248">
        <v>0</v>
      </c>
      <c r="R47" s="194"/>
      <c r="S47" s="194"/>
    </row>
    <row r="48" spans="2:19" s="161" customFormat="1" ht="39.950000000000003" hidden="1" customHeight="1">
      <c r="B48" s="204">
        <v>45133</v>
      </c>
      <c r="C48" s="118">
        <v>49.988301489999969</v>
      </c>
      <c r="D48" s="118">
        <v>40.168700998999952</v>
      </c>
      <c r="E48" s="148">
        <v>12.444759428000026</v>
      </c>
      <c r="F48" s="148">
        <v>2.090743401000001</v>
      </c>
      <c r="G48" s="148">
        <v>0.26698000000000022</v>
      </c>
      <c r="H48" s="246">
        <v>4.2911945179999975</v>
      </c>
      <c r="I48" s="148">
        <v>0.32454686999999893</v>
      </c>
      <c r="J48" s="148">
        <v>3.3676077999999998E-2</v>
      </c>
      <c r="K48" s="148">
        <v>0.85533287399999836</v>
      </c>
      <c r="L48" s="148">
        <v>19.861467829999981</v>
      </c>
      <c r="M48" s="118">
        <v>9.8196004909999886</v>
      </c>
      <c r="N48" s="148">
        <v>7.1365808329999965</v>
      </c>
      <c r="O48" s="148">
        <v>2.5619922979999981</v>
      </c>
      <c r="P48" s="148">
        <v>0.12102735999999997</v>
      </c>
      <c r="Q48" s="246">
        <v>0</v>
      </c>
      <c r="R48" s="163"/>
      <c r="S48" s="163"/>
    </row>
    <row r="49" spans="2:19" s="179" customFormat="1" ht="39.950000000000003" hidden="1" customHeight="1">
      <c r="B49" s="247">
        <v>45165</v>
      </c>
      <c r="C49" s="119">
        <v>73.265243231999932</v>
      </c>
      <c r="D49" s="119">
        <v>62.012104768999961</v>
      </c>
      <c r="E49" s="147">
        <v>33.678948608999946</v>
      </c>
      <c r="F49" s="147">
        <v>1.3907652170000002</v>
      </c>
      <c r="G49" s="147">
        <v>0.25270799999999971</v>
      </c>
      <c r="H49" s="248">
        <v>11.506151600999999</v>
      </c>
      <c r="I49" s="147">
        <v>1.4544241260000002</v>
      </c>
      <c r="J49" s="147">
        <v>4.574447900000006E-2</v>
      </c>
      <c r="K49" s="147">
        <v>1.1819480860000002</v>
      </c>
      <c r="L49" s="147">
        <v>12.501414651000005</v>
      </c>
      <c r="M49" s="119">
        <v>11.253138463000013</v>
      </c>
      <c r="N49" s="147">
        <v>8.9851561089999947</v>
      </c>
      <c r="O49" s="147">
        <v>2.1936474240000017</v>
      </c>
      <c r="P49" s="147">
        <v>7.4334930000000021E-2</v>
      </c>
      <c r="Q49" s="248">
        <v>0</v>
      </c>
      <c r="R49" s="194"/>
      <c r="S49" s="194"/>
    </row>
    <row r="50" spans="2:19" s="161" customFormat="1" ht="39.950000000000003" hidden="1" customHeight="1">
      <c r="B50" s="204">
        <v>45197</v>
      </c>
      <c r="C50" s="118">
        <v>59.179026090000093</v>
      </c>
      <c r="D50" s="118">
        <v>48.460938190000036</v>
      </c>
      <c r="E50" s="148">
        <v>26.360932336000019</v>
      </c>
      <c r="F50" s="148">
        <v>1.2740280669999997</v>
      </c>
      <c r="G50" s="148">
        <v>7.5934000000000168E-2</v>
      </c>
      <c r="H50" s="246">
        <v>3.5701621110000019</v>
      </c>
      <c r="I50" s="148">
        <v>0.82527387399999963</v>
      </c>
      <c r="J50" s="148">
        <v>6.8816608000000001E-2</v>
      </c>
      <c r="K50" s="148">
        <v>1.6984103780000002</v>
      </c>
      <c r="L50" s="148">
        <v>14.587380816000007</v>
      </c>
      <c r="M50" s="118">
        <v>10.718087899999986</v>
      </c>
      <c r="N50" s="148">
        <v>8.6420509409999937</v>
      </c>
      <c r="O50" s="148">
        <v>2.0361912090000018</v>
      </c>
      <c r="P50" s="148">
        <v>3.9845750000000013E-2</v>
      </c>
      <c r="Q50" s="246">
        <v>0</v>
      </c>
      <c r="R50" s="163"/>
      <c r="S50" s="163"/>
    </row>
    <row r="51" spans="2:19" s="179" customFormat="1" ht="39.950000000000003" hidden="1" customHeight="1">
      <c r="B51" s="247">
        <v>45228</v>
      </c>
      <c r="C51" s="119">
        <v>54.40945806700006</v>
      </c>
      <c r="D51" s="119">
        <v>44.267489104000049</v>
      </c>
      <c r="E51" s="147">
        <v>22.267527583000032</v>
      </c>
      <c r="F51" s="147">
        <v>0.92589152299999888</v>
      </c>
      <c r="G51" s="147">
        <v>2.9692909410000001</v>
      </c>
      <c r="H51" s="248">
        <v>2.9127761510000028</v>
      </c>
      <c r="I51" s="147">
        <v>0.45313956399999888</v>
      </c>
      <c r="J51" s="147">
        <v>3.8788590999999928E-2</v>
      </c>
      <c r="K51" s="147">
        <v>1.214397120000001</v>
      </c>
      <c r="L51" s="147">
        <v>13.485677631000016</v>
      </c>
      <c r="M51" s="119">
        <v>10.141968963000025</v>
      </c>
      <c r="N51" s="147">
        <v>7.1891878700000262</v>
      </c>
      <c r="O51" s="147">
        <v>2.8739254229999958</v>
      </c>
      <c r="P51" s="147">
        <v>7.8855670000000044E-2</v>
      </c>
      <c r="Q51" s="248">
        <v>0</v>
      </c>
      <c r="R51" s="194"/>
      <c r="S51" s="194"/>
    </row>
    <row r="52" spans="2:19" s="161" customFormat="1" ht="39.950000000000003" hidden="1" customHeight="1">
      <c r="B52" s="204">
        <v>45253</v>
      </c>
      <c r="C52" s="118">
        <v>57.8</v>
      </c>
      <c r="D52" s="118">
        <f>SUM(E52:L52)</f>
        <v>47.463695900999937</v>
      </c>
      <c r="E52" s="148">
        <v>21.02007951799996</v>
      </c>
      <c r="F52" s="148">
        <v>2.0651759420000015</v>
      </c>
      <c r="G52" s="148">
        <v>0.1</v>
      </c>
      <c r="H52" s="246">
        <v>7.7518262460000003</v>
      </c>
      <c r="I52" s="148">
        <v>1.0115082789999992</v>
      </c>
      <c r="J52" s="148">
        <v>4.0770593000000077E-2</v>
      </c>
      <c r="K52" s="148">
        <v>0.7692668789999999</v>
      </c>
      <c r="L52" s="148">
        <v>14.705068443999977</v>
      </c>
      <c r="M52" s="118">
        <v>10.355247284000001</v>
      </c>
      <c r="N52" s="148">
        <v>8.8004312049999953</v>
      </c>
      <c r="O52" s="148">
        <v>1.5071716690000017</v>
      </c>
      <c r="P52" s="148">
        <v>4.764440999999997E-2</v>
      </c>
      <c r="Q52" s="246">
        <v>0</v>
      </c>
      <c r="R52" s="163"/>
      <c r="S52" s="163"/>
    </row>
    <row r="53" spans="2:19" s="179" customFormat="1" ht="39.950000000000003" hidden="1" customHeight="1">
      <c r="B53" s="247">
        <v>45290</v>
      </c>
      <c r="C53" s="119">
        <v>54.502650500999948</v>
      </c>
      <c r="D53" s="119">
        <v>44.305684300000053</v>
      </c>
      <c r="E53" s="147">
        <v>17.949487181000023</v>
      </c>
      <c r="F53" s="147">
        <v>1.3760780570000009</v>
      </c>
      <c r="G53" s="147">
        <v>0.1108699999999998</v>
      </c>
      <c r="H53" s="248">
        <v>12.732673985999995</v>
      </c>
      <c r="I53" s="147">
        <v>0.42442272400000292</v>
      </c>
      <c r="J53" s="147">
        <v>6.6192550000000072E-2</v>
      </c>
      <c r="K53" s="147">
        <v>2.2843309069999975</v>
      </c>
      <c r="L53" s="147">
        <v>9.3616288949999955</v>
      </c>
      <c r="M53" s="119">
        <v>10.196966200999981</v>
      </c>
      <c r="N53" s="147">
        <v>8.4153156739999844</v>
      </c>
      <c r="O53" s="147">
        <v>1.7486109670000012</v>
      </c>
      <c r="P53" s="147">
        <v>3.3039559999999968E-2</v>
      </c>
      <c r="Q53" s="248">
        <v>0</v>
      </c>
      <c r="R53" s="194"/>
      <c r="S53" s="194"/>
    </row>
    <row r="54" spans="2:19" s="161" customFormat="1" ht="39.950000000000003" hidden="1" customHeight="1">
      <c r="B54" s="222">
        <v>2024</v>
      </c>
      <c r="C54" s="244"/>
      <c r="D54" s="244"/>
      <c r="E54" s="244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4"/>
      <c r="R54" s="163"/>
      <c r="S54" s="163"/>
    </row>
    <row r="55" spans="2:19" s="161" customFormat="1" ht="39.950000000000003" hidden="1" customHeight="1">
      <c r="B55" s="204">
        <v>45292</v>
      </c>
      <c r="C55" s="118">
        <v>114.76632222000001</v>
      </c>
      <c r="D55" s="118">
        <v>95.403128671000005</v>
      </c>
      <c r="E55" s="148">
        <v>23.034952253</v>
      </c>
      <c r="F55" s="148">
        <v>2.5019147570000002</v>
      </c>
      <c r="G55" s="148">
        <v>0.398289</v>
      </c>
      <c r="H55" s="246">
        <v>9.2358600820000003</v>
      </c>
      <c r="I55" s="148">
        <v>1.1567121920000001</v>
      </c>
      <c r="J55" s="148">
        <v>3.0376595000000003E-2</v>
      </c>
      <c r="K55" s="148">
        <v>2.2606007120000005</v>
      </c>
      <c r="L55" s="148">
        <v>56.784423080000003</v>
      </c>
      <c r="M55" s="118">
        <v>19.363193549000002</v>
      </c>
      <c r="N55" s="148">
        <v>16.531401425000002</v>
      </c>
      <c r="O55" s="148">
        <v>2.7581309839999997</v>
      </c>
      <c r="P55" s="148">
        <v>7.366114E-2</v>
      </c>
      <c r="Q55" s="246">
        <v>0</v>
      </c>
      <c r="R55" s="163"/>
      <c r="S55" s="163"/>
    </row>
    <row r="56" spans="2:19" s="179" customFormat="1" ht="39.950000000000003" hidden="1" customHeight="1">
      <c r="B56" s="247">
        <v>45323</v>
      </c>
      <c r="C56" s="119">
        <v>57.420408659999993</v>
      </c>
      <c r="D56" s="119">
        <v>47.582871328999985</v>
      </c>
      <c r="E56" s="147">
        <v>15.861047747000001</v>
      </c>
      <c r="F56" s="147">
        <v>1.2520852429999998</v>
      </c>
      <c r="G56" s="147">
        <v>0.66171100000000005</v>
      </c>
      <c r="H56" s="248">
        <v>7.1741399179999998</v>
      </c>
      <c r="I56" s="147">
        <v>0.98128780799999982</v>
      </c>
      <c r="J56" s="147">
        <v>6.4623404999999995E-2</v>
      </c>
      <c r="K56" s="147">
        <v>1.0573992879999996</v>
      </c>
      <c r="L56" s="147">
        <v>20.530576919999994</v>
      </c>
      <c r="M56" s="119">
        <v>9.8375373310000001</v>
      </c>
      <c r="N56" s="147">
        <v>7.6075985749999973</v>
      </c>
      <c r="O56" s="147">
        <v>2.1788690160000006</v>
      </c>
      <c r="P56" s="147">
        <v>5.1069740000000002E-2</v>
      </c>
      <c r="Q56" s="248">
        <v>0</v>
      </c>
      <c r="R56" s="194"/>
      <c r="S56" s="194"/>
    </row>
    <row r="57" spans="2:19" s="161" customFormat="1" ht="39.950000000000003" hidden="1" customHeight="1">
      <c r="B57" s="204">
        <v>45352</v>
      </c>
      <c r="C57" s="118">
        <v>63.190269120000011</v>
      </c>
      <c r="D57" s="118">
        <v>52.761000000000024</v>
      </c>
      <c r="E57" s="148">
        <v>18.319000000000003</v>
      </c>
      <c r="F57" s="148">
        <v>1.5660000000000003</v>
      </c>
      <c r="G57" s="148">
        <v>6.999999999999984E-2</v>
      </c>
      <c r="H57" s="246">
        <v>5.7899999999999991</v>
      </c>
      <c r="I57" s="148">
        <v>0.68400000000000016</v>
      </c>
      <c r="J57" s="148">
        <v>0.06</v>
      </c>
      <c r="K57" s="148">
        <v>1.6119999999999997</v>
      </c>
      <c r="L57" s="148">
        <v>24.659999999999997</v>
      </c>
      <c r="M57" s="118">
        <v>10.429269119999994</v>
      </c>
      <c r="N57" s="148">
        <v>8.4409999999999989</v>
      </c>
      <c r="O57" s="148">
        <v>1.9630000000000001</v>
      </c>
      <c r="P57" s="148">
        <v>2.5269119999999992E-2</v>
      </c>
      <c r="Q57" s="246">
        <v>0</v>
      </c>
      <c r="R57" s="163"/>
      <c r="S57" s="163"/>
    </row>
    <row r="58" spans="2:19" s="179" customFormat="1" ht="39.950000000000003" hidden="1" customHeight="1">
      <c r="B58" s="247">
        <v>45383</v>
      </c>
      <c r="C58" s="119">
        <v>59.157358869999996</v>
      </c>
      <c r="D58" s="119">
        <v>50.007925500999988</v>
      </c>
      <c r="E58" s="147">
        <v>24.25510165</v>
      </c>
      <c r="F58" s="147">
        <v>2.6789826249999997</v>
      </c>
      <c r="G58" s="147">
        <v>0.25439200000000017</v>
      </c>
      <c r="H58" s="248">
        <v>8.800086769</v>
      </c>
      <c r="I58" s="147">
        <v>0.94621909800000026</v>
      </c>
      <c r="J58" s="147">
        <v>3.8377239999999868E-3</v>
      </c>
      <c r="K58" s="147">
        <v>1.4311991860000006</v>
      </c>
      <c r="L58" s="147">
        <v>11.638106449000006</v>
      </c>
      <c r="M58" s="119">
        <v>9.1494333690000005</v>
      </c>
      <c r="N58" s="147">
        <v>7.2970465659999988</v>
      </c>
      <c r="O58" s="147">
        <v>1.7900263729999999</v>
      </c>
      <c r="P58" s="147">
        <v>6.2360429999999994E-2</v>
      </c>
      <c r="Q58" s="248">
        <v>0</v>
      </c>
      <c r="R58" s="194"/>
      <c r="S58" s="194"/>
    </row>
    <row r="59" spans="2:19" s="161" customFormat="1" ht="39.950000000000003" hidden="1" customHeight="1">
      <c r="B59" s="204">
        <v>45413</v>
      </c>
      <c r="C59" s="118">
        <f>D59+M59</f>
        <v>59.407173245999999</v>
      </c>
      <c r="D59" s="118">
        <f t="shared" ref="D59:D65" si="1">SUM(E59:L59)</f>
        <v>48.456651033</v>
      </c>
      <c r="E59" s="148">
        <v>21.443681328000011</v>
      </c>
      <c r="F59" s="148">
        <v>2.3097734590000005</v>
      </c>
      <c r="G59" s="148">
        <v>0.204262993</v>
      </c>
      <c r="H59" s="246">
        <v>6.1926147020000002</v>
      </c>
      <c r="I59" s="148">
        <v>0.66671712599999999</v>
      </c>
      <c r="J59" s="148">
        <v>3.7227331000000002E-2</v>
      </c>
      <c r="K59" s="148">
        <v>1.3299157770000001</v>
      </c>
      <c r="L59" s="148">
        <v>16.272458316999987</v>
      </c>
      <c r="M59" s="118">
        <f>SUM(N59:Q59)</f>
        <v>10.950522213000001</v>
      </c>
      <c r="N59" s="148">
        <v>8.1439605220000004</v>
      </c>
      <c r="O59" s="148">
        <v>2.7259415310000001</v>
      </c>
      <c r="P59" s="148">
        <v>8.0620159999999996E-2</v>
      </c>
      <c r="Q59" s="246">
        <v>0</v>
      </c>
      <c r="R59" s="163"/>
      <c r="S59" s="163"/>
    </row>
    <row r="60" spans="2:19" s="179" customFormat="1" ht="39.950000000000003" hidden="1" customHeight="1">
      <c r="B60" s="247">
        <v>45444</v>
      </c>
      <c r="C60" s="119">
        <f t="shared" ref="C60:C64" si="2">M60+D60</f>
        <v>59.19142331999997</v>
      </c>
      <c r="D60" s="119">
        <f t="shared" si="1"/>
        <v>48.533144905999961</v>
      </c>
      <c r="E60" s="147">
        <v>21.168767800999987</v>
      </c>
      <c r="F60" s="147">
        <v>1.5246288430000003</v>
      </c>
      <c r="G60" s="147">
        <v>1.9553620070000002</v>
      </c>
      <c r="H60" s="248">
        <v>4.040386864999995</v>
      </c>
      <c r="I60" s="147">
        <v>0.68791109200000022</v>
      </c>
      <c r="J60" s="147">
        <v>4.2039277999999985E-2</v>
      </c>
      <c r="K60" s="147">
        <v>4.2112552730000017</v>
      </c>
      <c r="L60" s="147">
        <v>14.902793746999976</v>
      </c>
      <c r="M60" s="119">
        <f>SUM(N60:Q60)</f>
        <v>10.658278414000009</v>
      </c>
      <c r="N60" s="147">
        <v>7.770265920000007</v>
      </c>
      <c r="O60" s="147">
        <v>2.8267102840000007</v>
      </c>
      <c r="P60" s="147">
        <v>6.1302210000000024E-2</v>
      </c>
      <c r="Q60" s="248">
        <v>0</v>
      </c>
      <c r="R60" s="194"/>
      <c r="S60" s="194"/>
    </row>
    <row r="61" spans="2:19" s="161" customFormat="1" ht="39.950000000000003" hidden="1" customHeight="1">
      <c r="B61" s="204">
        <v>45474</v>
      </c>
      <c r="C61" s="118">
        <f t="shared" si="2"/>
        <v>70.524142040000072</v>
      </c>
      <c r="D61" s="118">
        <f t="shared" si="1"/>
        <v>59.134142040000071</v>
      </c>
      <c r="E61" s="148">
        <v>29.833597067000042</v>
      </c>
      <c r="F61" s="148">
        <v>2.6793540270000005</v>
      </c>
      <c r="G61" s="148">
        <v>0.28982599999999969</v>
      </c>
      <c r="H61" s="246">
        <v>6.5636032630000116</v>
      </c>
      <c r="I61" s="148">
        <v>0.83320167900000008</v>
      </c>
      <c r="J61" s="148">
        <v>3.3721262000000002E-2</v>
      </c>
      <c r="K61" s="148">
        <v>1.0041795719999964</v>
      </c>
      <c r="L61" s="148">
        <v>17.896659170000021</v>
      </c>
      <c r="M61" s="118">
        <f>SUM(N61:Q61)</f>
        <v>11.39</v>
      </c>
      <c r="N61" s="148">
        <v>6.96</v>
      </c>
      <c r="O61" s="148">
        <v>4.25</v>
      </c>
      <c r="P61" s="148">
        <v>0.18</v>
      </c>
      <c r="Q61" s="246">
        <v>0</v>
      </c>
      <c r="R61" s="163"/>
      <c r="S61" s="163"/>
    </row>
    <row r="62" spans="2:19" s="179" customFormat="1" ht="39.950000000000003" hidden="1" customHeight="1">
      <c r="B62" s="247">
        <v>45505</v>
      </c>
      <c r="C62" s="119">
        <f t="shared" si="2"/>
        <v>85.542823800999955</v>
      </c>
      <c r="D62" s="119">
        <f t="shared" si="1"/>
        <v>67.503656828999979</v>
      </c>
      <c r="E62" s="147">
        <v>34.623802231999974</v>
      </c>
      <c r="F62" s="147">
        <v>1.9792423260000014</v>
      </c>
      <c r="G62" s="147">
        <v>0.10125423400000022</v>
      </c>
      <c r="H62" s="248">
        <v>11.076354744999989</v>
      </c>
      <c r="I62" s="147">
        <v>1.3995517270000004</v>
      </c>
      <c r="J62" s="147">
        <v>5.6098007000000061E-2</v>
      </c>
      <c r="K62" s="147">
        <v>1.0366867320000015</v>
      </c>
      <c r="L62" s="147">
        <v>17.230666826000004</v>
      </c>
      <c r="M62" s="119">
        <v>18.039166971999975</v>
      </c>
      <c r="N62" s="147">
        <v>14.489589420000016</v>
      </c>
      <c r="O62" s="147">
        <v>3.4811006719999966</v>
      </c>
      <c r="P62" s="147">
        <v>6.8476879999999962E-2</v>
      </c>
      <c r="Q62" s="248">
        <v>0</v>
      </c>
      <c r="R62" s="194"/>
      <c r="S62" s="194"/>
    </row>
    <row r="63" spans="2:19" s="161" customFormat="1" ht="39.950000000000003" hidden="1" customHeight="1">
      <c r="B63" s="204">
        <v>45536</v>
      </c>
      <c r="C63" s="118">
        <f t="shared" si="2"/>
        <v>34.080000000000005</v>
      </c>
      <c r="D63" s="118">
        <f t="shared" si="1"/>
        <v>28.670000000000005</v>
      </c>
      <c r="E63" s="148">
        <v>11.83</v>
      </c>
      <c r="F63" s="148">
        <v>1.35</v>
      </c>
      <c r="G63" s="148">
        <v>0.6</v>
      </c>
      <c r="H63" s="246">
        <v>2.4300000000000002</v>
      </c>
      <c r="I63" s="148">
        <v>0.03</v>
      </c>
      <c r="J63" s="148">
        <v>0.05</v>
      </c>
      <c r="K63" s="148">
        <v>1.33</v>
      </c>
      <c r="L63" s="148">
        <v>11.05</v>
      </c>
      <c r="M63" s="118">
        <v>5.41</v>
      </c>
      <c r="N63" s="148">
        <v>2.56</v>
      </c>
      <c r="O63" s="148">
        <v>2.83</v>
      </c>
      <c r="P63" s="148">
        <v>0.02</v>
      </c>
      <c r="Q63" s="246">
        <v>0</v>
      </c>
      <c r="R63" s="163"/>
      <c r="S63" s="163"/>
    </row>
    <row r="64" spans="2:19" s="179" customFormat="1" ht="39.950000000000003" hidden="1" customHeight="1">
      <c r="B64" s="247">
        <v>45594</v>
      </c>
      <c r="C64" s="119">
        <f t="shared" si="2"/>
        <v>61.183360617000005</v>
      </c>
      <c r="D64" s="119">
        <f t="shared" si="1"/>
        <v>50.703360617000008</v>
      </c>
      <c r="E64" s="147">
        <v>23.796715723000005</v>
      </c>
      <c r="F64" s="147">
        <v>1.9959708609999964</v>
      </c>
      <c r="G64" s="248">
        <v>0.14509946599999957</v>
      </c>
      <c r="H64" s="147">
        <v>5.0475289289999949</v>
      </c>
      <c r="I64" s="147">
        <v>0.44791547400000109</v>
      </c>
      <c r="J64" s="147">
        <v>5.7209827999999963E-2</v>
      </c>
      <c r="K64" s="248">
        <v>1.4801928279999981</v>
      </c>
      <c r="L64" s="147">
        <v>17.732727508000011</v>
      </c>
      <c r="M64" s="119">
        <v>10.48</v>
      </c>
      <c r="N64" s="147">
        <v>7.84</v>
      </c>
      <c r="O64" s="147">
        <v>2.5499999999999998</v>
      </c>
      <c r="P64" s="147">
        <v>0.09</v>
      </c>
      <c r="Q64" s="248">
        <v>0</v>
      </c>
      <c r="R64" s="194"/>
      <c r="S64" s="194"/>
    </row>
    <row r="65" spans="2:19" s="161" customFormat="1" ht="39.950000000000003" hidden="1" customHeight="1">
      <c r="B65" s="204">
        <v>45619</v>
      </c>
      <c r="C65" s="118">
        <f>M65+D65</f>
        <v>57.067561473000005</v>
      </c>
      <c r="D65" s="118">
        <f t="shared" si="1"/>
        <v>46.248454561999985</v>
      </c>
      <c r="E65" s="148">
        <v>20.526773584000011</v>
      </c>
      <c r="F65" s="148">
        <v>2.4378035790000006</v>
      </c>
      <c r="G65" s="148">
        <v>0.19841200000000025</v>
      </c>
      <c r="H65" s="246">
        <v>5.8322906539999906</v>
      </c>
      <c r="I65" s="148">
        <v>0.53509311999999909</v>
      </c>
      <c r="J65" s="148">
        <v>3.6293748000000015E-2</v>
      </c>
      <c r="K65" s="148">
        <v>1.0624331859999998</v>
      </c>
      <c r="L65" s="148">
        <v>15.619354690999984</v>
      </c>
      <c r="M65" s="118">
        <f>N65+O65+P65+Q65</f>
        <v>10.81910691100002</v>
      </c>
      <c r="N65" s="148">
        <v>7.5932114470000158</v>
      </c>
      <c r="O65" s="148">
        <v>3.1844948590000044</v>
      </c>
      <c r="P65" s="148">
        <v>4.1400604999999979E-2</v>
      </c>
      <c r="Q65" s="246">
        <v>0</v>
      </c>
      <c r="R65" s="163"/>
      <c r="S65" s="163"/>
    </row>
    <row r="66" spans="2:19" s="179" customFormat="1" ht="39.950000000000003" hidden="1" customHeight="1">
      <c r="B66" s="249">
        <v>45656</v>
      </c>
      <c r="C66" s="256">
        <f>M66+D66</f>
        <v>78.212357413700005</v>
      </c>
      <c r="D66" s="256">
        <f>SUM(E66:L66)</f>
        <v>64.591030989800004</v>
      </c>
      <c r="E66" s="257">
        <f>269.315225594/10</f>
        <v>26.931522559400001</v>
      </c>
      <c r="F66" s="257">
        <f>23.489103835/10</f>
        <v>2.3489103835000003</v>
      </c>
      <c r="G66" s="257">
        <f>5.234410331/10</f>
        <v>0.52344103310000001</v>
      </c>
      <c r="H66" s="273">
        <f>81.775864048/10</f>
        <v>8.1775864047999995</v>
      </c>
      <c r="I66" s="257">
        <f>10.120228397/10</f>
        <v>1.0120228397</v>
      </c>
      <c r="J66" s="257">
        <f>0.499956061/10</f>
        <v>4.9995606099999999E-2</v>
      </c>
      <c r="K66" s="257">
        <f>19.280344831/10</f>
        <v>1.9280344831</v>
      </c>
      <c r="L66" s="257">
        <f>236.195176801/10</f>
        <v>23.6195176801</v>
      </c>
      <c r="M66" s="256">
        <f>SUM(N66:Q66)</f>
        <v>13.621326423899999</v>
      </c>
      <c r="N66" s="274">
        <v>10.3513739315</v>
      </c>
      <c r="O66" s="274">
        <v>3.1923514530000001</v>
      </c>
      <c r="P66" s="274">
        <v>7.7601039399999988E-2</v>
      </c>
      <c r="Q66" s="275">
        <v>0</v>
      </c>
      <c r="R66" s="194"/>
      <c r="S66" s="194"/>
    </row>
    <row r="67" spans="2:19" s="161" customFormat="1" ht="39.950000000000003" customHeight="1">
      <c r="B67" s="222">
        <v>2025</v>
      </c>
      <c r="C67" s="244"/>
      <c r="D67" s="244"/>
      <c r="E67" s="244"/>
      <c r="F67" s="244"/>
      <c r="G67" s="244"/>
      <c r="H67" s="244"/>
      <c r="I67" s="244"/>
      <c r="J67" s="244"/>
      <c r="K67" s="244"/>
      <c r="L67" s="244"/>
      <c r="M67" s="244"/>
      <c r="N67" s="244"/>
      <c r="O67" s="244"/>
      <c r="P67" s="244"/>
      <c r="Q67" s="244"/>
      <c r="R67" s="163"/>
      <c r="S67" s="163"/>
    </row>
    <row r="68" spans="2:19" s="161" customFormat="1" ht="39.950000000000003" hidden="1" customHeight="1">
      <c r="B68" s="204">
        <v>45658</v>
      </c>
      <c r="C68" s="118">
        <v>131.364</v>
      </c>
      <c r="D68" s="118">
        <v>111.44799999999999</v>
      </c>
      <c r="E68" s="148">
        <v>25.27</v>
      </c>
      <c r="F68" s="148">
        <v>2.6019999999999999</v>
      </c>
      <c r="G68" s="148">
        <v>0.44</v>
      </c>
      <c r="H68" s="246">
        <v>13.845000000000001</v>
      </c>
      <c r="I68" s="148">
        <v>1.2</v>
      </c>
      <c r="J68" s="148">
        <v>3.7999999999999999E-2</v>
      </c>
      <c r="K68" s="148">
        <v>2.5680000000000001</v>
      </c>
      <c r="L68" s="148">
        <v>65.48</v>
      </c>
      <c r="M68" s="118">
        <f>N68+O68+P68+Q68</f>
        <v>19.915999999999997</v>
      </c>
      <c r="N68" s="148">
        <v>17.158999999999999</v>
      </c>
      <c r="O68" s="148">
        <v>2.6970000000000001</v>
      </c>
      <c r="P68" s="148">
        <v>0.06</v>
      </c>
      <c r="Q68" s="246">
        <v>0</v>
      </c>
      <c r="R68" s="163"/>
      <c r="S68" s="163"/>
    </row>
    <row r="69" spans="2:19" s="161" customFormat="1" ht="39.950000000000003" hidden="1" customHeight="1">
      <c r="B69" s="247">
        <v>45689</v>
      </c>
      <c r="C69" s="119">
        <v>60.075298992000029</v>
      </c>
      <c r="D69" s="119">
        <v>49.123965315999996</v>
      </c>
      <c r="E69" s="147">
        <v>17.831777884000005</v>
      </c>
      <c r="F69" s="147">
        <v>2.2813005760000005</v>
      </c>
      <c r="G69" s="147">
        <v>0.49658800000000003</v>
      </c>
      <c r="H69" s="147">
        <v>2.3170890330000002</v>
      </c>
      <c r="I69" s="147">
        <v>1.0537339479999999</v>
      </c>
      <c r="J69" s="147">
        <v>4.5972313000000015E-2</v>
      </c>
      <c r="K69" s="147">
        <v>0.65590722299999982</v>
      </c>
      <c r="L69" s="147">
        <v>24.441596339</v>
      </c>
      <c r="M69" s="119">
        <f>N69+O69+P69+Q69</f>
        <v>10.951333676000004</v>
      </c>
      <c r="N69" s="147">
        <v>8.698500315000004</v>
      </c>
      <c r="O69" s="147">
        <v>2.1705725140000003</v>
      </c>
      <c r="P69" s="147">
        <v>8.2260847000000012E-2</v>
      </c>
      <c r="Q69" s="147">
        <v>0</v>
      </c>
      <c r="R69" s="163"/>
      <c r="S69" s="163"/>
    </row>
    <row r="70" spans="2:19" s="179" customFormat="1" ht="39.950000000000003" hidden="1" customHeight="1">
      <c r="B70" s="204">
        <v>45717</v>
      </c>
      <c r="C70" s="118">
        <v>69.810372233999914</v>
      </c>
      <c r="D70" s="118">
        <v>57.483546473999951</v>
      </c>
      <c r="E70" s="148">
        <v>17.841557431999995</v>
      </c>
      <c r="F70" s="148">
        <v>2.2695973589999987</v>
      </c>
      <c r="G70" s="148">
        <v>0.53600475000000003</v>
      </c>
      <c r="H70" s="246">
        <v>7.522464964000001</v>
      </c>
      <c r="I70" s="148">
        <v>1.1811035329999999</v>
      </c>
      <c r="J70" s="148">
        <v>2.0017801999999987E-2</v>
      </c>
      <c r="K70" s="148">
        <v>2.568936534000001</v>
      </c>
      <c r="L70" s="148">
        <v>25.543864099999993</v>
      </c>
      <c r="M70" s="118">
        <f t="shared" ref="M70:M71" si="3">N70+O70+P70+Q70</f>
        <v>12.326825759999995</v>
      </c>
      <c r="N70" s="148">
        <v>9.2530425379999954</v>
      </c>
      <c r="O70" s="148">
        <v>3.0304530689999991</v>
      </c>
      <c r="P70" s="148">
        <v>4.3330152999999982E-2</v>
      </c>
      <c r="Q70" s="246">
        <v>0</v>
      </c>
      <c r="R70" s="194"/>
      <c r="S70" s="194"/>
    </row>
    <row r="71" spans="2:19" s="179" customFormat="1" ht="39.950000000000003" hidden="1" customHeight="1">
      <c r="B71" s="277">
        <v>45748</v>
      </c>
      <c r="C71" s="119">
        <f>D71+M71</f>
        <v>64.858891321000002</v>
      </c>
      <c r="D71" s="119">
        <v>53.708891320999996</v>
      </c>
      <c r="E71" s="147">
        <v>28.43</v>
      </c>
      <c r="F71" s="147">
        <v>2.96</v>
      </c>
      <c r="G71" s="147">
        <v>0.43</v>
      </c>
      <c r="H71" s="248">
        <v>7.32</v>
      </c>
      <c r="I71" s="147">
        <v>0.82</v>
      </c>
      <c r="J71" s="147">
        <v>0.04</v>
      </c>
      <c r="K71" s="147">
        <v>1.0900000000000001</v>
      </c>
      <c r="L71" s="147">
        <v>12.618891320999992</v>
      </c>
      <c r="M71" s="119">
        <f t="shared" si="3"/>
        <v>11.15</v>
      </c>
      <c r="N71" s="147">
        <v>7.37</v>
      </c>
      <c r="O71" s="147">
        <v>3.61</v>
      </c>
      <c r="P71" s="147">
        <v>0.17</v>
      </c>
      <c r="Q71" s="248">
        <v>0</v>
      </c>
      <c r="R71" s="194"/>
      <c r="S71" s="194"/>
    </row>
    <row r="72" spans="2:19" s="161" customFormat="1" ht="39.950000000000003" hidden="1" customHeight="1">
      <c r="B72" s="211">
        <v>45778</v>
      </c>
      <c r="C72" s="118">
        <f>D72+M72</f>
        <v>58</v>
      </c>
      <c r="D72" s="118">
        <v>46.08</v>
      </c>
      <c r="E72" s="148">
        <v>21.17</v>
      </c>
      <c r="F72" s="148">
        <v>1.93</v>
      </c>
      <c r="G72" s="148">
        <v>0.11</v>
      </c>
      <c r="H72" s="246">
        <v>5.59</v>
      </c>
      <c r="I72" s="148">
        <v>0.55000000000000004</v>
      </c>
      <c r="J72" s="148">
        <v>0.02</v>
      </c>
      <c r="K72" s="148">
        <v>1.05</v>
      </c>
      <c r="L72" s="148">
        <v>15.66</v>
      </c>
      <c r="M72" s="118">
        <f t="shared" ref="M72:M79" si="4">N72+O72+P72+Q72</f>
        <v>11.92</v>
      </c>
      <c r="N72" s="148">
        <v>8.39</v>
      </c>
      <c r="O72" s="148">
        <v>2.77</v>
      </c>
      <c r="P72" s="148">
        <v>0.76</v>
      </c>
      <c r="Q72" s="246">
        <v>0</v>
      </c>
      <c r="R72" s="163"/>
      <c r="S72" s="163"/>
    </row>
    <row r="73" spans="2:19" s="161" customFormat="1" ht="39.950000000000003" hidden="1" customHeight="1">
      <c r="B73" s="277">
        <v>45809</v>
      </c>
      <c r="C73" s="119">
        <f>SUM(D73+M73)</f>
        <v>66.599999999999994</v>
      </c>
      <c r="D73" s="119">
        <v>53.8</v>
      </c>
      <c r="E73" s="147">
        <v>23.66</v>
      </c>
      <c r="F73" s="147">
        <v>1.8</v>
      </c>
      <c r="G73" s="147">
        <v>0.14000000000000001</v>
      </c>
      <c r="H73" s="147">
        <v>4.5</v>
      </c>
      <c r="I73" s="147">
        <v>0.3</v>
      </c>
      <c r="J73" s="147">
        <v>0.1</v>
      </c>
      <c r="K73" s="147">
        <v>4.09</v>
      </c>
      <c r="L73" s="147">
        <v>19.23</v>
      </c>
      <c r="M73" s="119">
        <f t="shared" si="4"/>
        <v>12.8</v>
      </c>
      <c r="N73" s="147">
        <v>8.4</v>
      </c>
      <c r="O73" s="147">
        <v>4.4000000000000004</v>
      </c>
      <c r="P73" s="147">
        <v>0</v>
      </c>
      <c r="Q73" s="147">
        <v>0</v>
      </c>
      <c r="R73" s="163"/>
      <c r="S73" s="163"/>
    </row>
    <row r="74" spans="2:19" s="161" customFormat="1" ht="39.950000000000003" customHeight="1">
      <c r="B74" s="204">
        <v>45839</v>
      </c>
      <c r="C74" s="118">
        <v>85.291471002000009</v>
      </c>
      <c r="D74" s="118">
        <v>72.700699853000017</v>
      </c>
      <c r="E74" s="148">
        <v>37.035826356999998</v>
      </c>
      <c r="F74" s="148">
        <v>2.9510233109999997</v>
      </c>
      <c r="G74" s="148">
        <v>0.37626159999999997</v>
      </c>
      <c r="H74" s="148">
        <v>5.699060750000001</v>
      </c>
      <c r="I74" s="148">
        <v>0.89272424100000003</v>
      </c>
      <c r="J74" s="148">
        <v>4.5460281000000005E-2</v>
      </c>
      <c r="K74" s="148">
        <v>1.272386429</v>
      </c>
      <c r="L74" s="148">
        <v>24.427956884000004</v>
      </c>
      <c r="M74" s="118">
        <f t="shared" si="4"/>
        <v>12.590771149</v>
      </c>
      <c r="N74" s="148">
        <v>8.0446714800000017</v>
      </c>
      <c r="O74" s="148">
        <v>4.1913571589999998</v>
      </c>
      <c r="P74" s="148">
        <v>0.35474251000000001</v>
      </c>
      <c r="Q74" s="246">
        <v>0</v>
      </c>
      <c r="R74" s="163"/>
      <c r="S74" s="163"/>
    </row>
    <row r="75" spans="2:19" s="161" customFormat="1" ht="39.950000000000003" customHeight="1">
      <c r="B75" s="277">
        <v>45894</v>
      </c>
      <c r="C75" s="119">
        <f>D75+M75</f>
        <v>66.984999999999985</v>
      </c>
      <c r="D75" s="119">
        <v>55.103999999999992</v>
      </c>
      <c r="E75" s="147">
        <v>27.408999999999999</v>
      </c>
      <c r="F75" s="147">
        <v>1.2210000000000001</v>
      </c>
      <c r="G75" s="147">
        <v>0.28000000000000003</v>
      </c>
      <c r="H75" s="248">
        <v>10.762</v>
      </c>
      <c r="I75" s="147">
        <v>0.86699999999999999</v>
      </c>
      <c r="J75" s="147">
        <v>0.04</v>
      </c>
      <c r="K75" s="147">
        <v>1.357</v>
      </c>
      <c r="L75" s="147">
        <v>13.167999999999999</v>
      </c>
      <c r="M75" s="119">
        <f t="shared" si="4"/>
        <v>11.881</v>
      </c>
      <c r="N75" s="147">
        <v>7.9710000000000001</v>
      </c>
      <c r="O75" s="147">
        <v>3.91</v>
      </c>
      <c r="P75" s="147">
        <v>0</v>
      </c>
      <c r="Q75" s="248">
        <v>0</v>
      </c>
      <c r="R75" s="163"/>
      <c r="S75" s="163"/>
    </row>
    <row r="76" spans="2:19" s="161" customFormat="1" ht="39.950000000000003" customHeight="1">
      <c r="B76" s="211">
        <v>45901</v>
      </c>
      <c r="C76" s="118">
        <f>D76+M76</f>
        <v>61.14800000000001</v>
      </c>
      <c r="D76" s="118">
        <v>49.088000000000008</v>
      </c>
      <c r="E76" s="148">
        <v>22.016999999999999</v>
      </c>
      <c r="F76" s="148">
        <v>2.3879999999999999</v>
      </c>
      <c r="G76" s="148">
        <v>0.82399999999999995</v>
      </c>
      <c r="H76" s="246">
        <v>4.2060000000000004</v>
      </c>
      <c r="I76" s="148">
        <v>0.64600000000000002</v>
      </c>
      <c r="J76" s="148">
        <v>4.7E-2</v>
      </c>
      <c r="K76" s="148">
        <v>1.25</v>
      </c>
      <c r="L76" s="148">
        <v>17.71</v>
      </c>
      <c r="M76" s="118">
        <f t="shared" si="4"/>
        <v>12.06</v>
      </c>
      <c r="N76" s="148">
        <v>8.5419999999999998</v>
      </c>
      <c r="O76" s="148">
        <v>3.3570000000000002</v>
      </c>
      <c r="P76" s="148">
        <v>0.161</v>
      </c>
      <c r="Q76" s="246">
        <v>0</v>
      </c>
      <c r="R76" s="163"/>
      <c r="S76" s="163"/>
    </row>
    <row r="77" spans="2:19" s="161" customFormat="1" ht="39.950000000000003" customHeight="1">
      <c r="B77" s="277">
        <v>45931</v>
      </c>
      <c r="C77" s="119">
        <f>D77+M77</f>
        <v>67.843472329999997</v>
      </c>
      <c r="D77" s="119">
        <v>56.7</v>
      </c>
      <c r="E77" s="147">
        <v>27.89</v>
      </c>
      <c r="F77" s="147">
        <v>2.11</v>
      </c>
      <c r="G77" s="147">
        <v>0.11</v>
      </c>
      <c r="H77" s="147">
        <v>5.0999999999999996</v>
      </c>
      <c r="I77" s="147">
        <v>0.65</v>
      </c>
      <c r="J77" s="147">
        <v>0.06</v>
      </c>
      <c r="K77" s="147">
        <v>1.77</v>
      </c>
      <c r="L77" s="147">
        <v>19.010000000000002</v>
      </c>
      <c r="M77" s="119">
        <f t="shared" si="4"/>
        <v>11.14347233</v>
      </c>
      <c r="N77" s="147">
        <v>7.8</v>
      </c>
      <c r="O77" s="147">
        <v>3.28</v>
      </c>
      <c r="P77" s="147">
        <v>6.3472329999999966E-2</v>
      </c>
      <c r="Q77" s="147">
        <v>0</v>
      </c>
      <c r="R77" s="163"/>
      <c r="S77" s="163"/>
    </row>
    <row r="78" spans="2:19" s="195" customFormat="1" ht="39.950000000000003" customHeight="1">
      <c r="B78" s="204">
        <v>45962</v>
      </c>
      <c r="C78" s="118">
        <f>D78+M78</f>
        <v>59.340670870000032</v>
      </c>
      <c r="D78" s="118">
        <v>49.23498781900004</v>
      </c>
      <c r="E78" s="148">
        <v>22.443283753000003</v>
      </c>
      <c r="F78" s="148">
        <v>2.2953949460000018</v>
      </c>
      <c r="G78" s="148">
        <v>1.1389000000000316E-2</v>
      </c>
      <c r="H78" s="148">
        <v>5.8537456120000115</v>
      </c>
      <c r="I78" s="148">
        <v>0.70046977699999857</v>
      </c>
      <c r="J78" s="148">
        <v>3.7439889000000004E-2</v>
      </c>
      <c r="K78" s="148">
        <v>1.7200770180000013</v>
      </c>
      <c r="L78" s="148">
        <v>16.173187824000024</v>
      </c>
      <c r="M78" s="118">
        <f t="shared" si="4"/>
        <v>10.105683050999991</v>
      </c>
      <c r="N78" s="148">
        <v>7.6736069219999905</v>
      </c>
      <c r="O78" s="148">
        <v>2.3967016490000006</v>
      </c>
      <c r="P78" s="148">
        <v>3.5374479999999986E-2</v>
      </c>
      <c r="Q78" s="148">
        <v>0</v>
      </c>
      <c r="R78" s="163"/>
      <c r="S78" s="163"/>
    </row>
    <row r="79" spans="2:19" s="179" customFormat="1" ht="39.950000000000003" customHeight="1">
      <c r="B79" s="249">
        <v>46021</v>
      </c>
      <c r="C79" s="256">
        <v>64.919999999999987</v>
      </c>
      <c r="D79" s="256">
        <v>51.259999999999991</v>
      </c>
      <c r="E79" s="257">
        <v>23.91</v>
      </c>
      <c r="F79" s="257">
        <v>1.1299999999999999</v>
      </c>
      <c r="G79" s="257">
        <v>0.04</v>
      </c>
      <c r="H79" s="273">
        <v>9.85</v>
      </c>
      <c r="I79" s="257">
        <v>0.55000000000000004</v>
      </c>
      <c r="J79" s="257">
        <v>0.05</v>
      </c>
      <c r="K79" s="257">
        <v>0.93</v>
      </c>
      <c r="L79" s="257">
        <v>14.8</v>
      </c>
      <c r="M79" s="256">
        <f t="shared" si="4"/>
        <v>13.659999999999998</v>
      </c>
      <c r="N79" s="274">
        <v>11.58</v>
      </c>
      <c r="O79" s="274">
        <v>2.0499999999999998</v>
      </c>
      <c r="P79" s="274">
        <v>0.03</v>
      </c>
      <c r="Q79" s="275">
        <v>0</v>
      </c>
      <c r="R79" s="194"/>
      <c r="S79" s="194"/>
    </row>
    <row r="80" spans="2:19" s="195" customFormat="1" ht="37.5" customHeight="1">
      <c r="B80" s="222">
        <v>2026</v>
      </c>
      <c r="C80" s="244"/>
      <c r="D80" s="244"/>
      <c r="E80" s="244"/>
      <c r="F80" s="244"/>
      <c r="G80" s="244"/>
      <c r="H80" s="244"/>
      <c r="I80" s="244"/>
      <c r="J80" s="244"/>
      <c r="K80" s="244"/>
      <c r="L80" s="244"/>
      <c r="M80" s="244"/>
      <c r="N80" s="244"/>
      <c r="O80" s="244"/>
      <c r="P80" s="244"/>
      <c r="Q80" s="244"/>
      <c r="S80" s="163"/>
    </row>
    <row r="81" spans="1:20" s="195" customFormat="1" ht="42.75" customHeight="1">
      <c r="B81" s="204">
        <v>46023</v>
      </c>
      <c r="C81" s="118">
        <f>D81+M81</f>
        <v>149.6</v>
      </c>
      <c r="D81" s="118">
        <f>E81+F81+G81+H81+I81+J81+K81+L81+D91</f>
        <v>126.03</v>
      </c>
      <c r="E81" s="148">
        <v>25.98</v>
      </c>
      <c r="F81" s="148">
        <v>2.89</v>
      </c>
      <c r="G81" s="148">
        <v>0.22</v>
      </c>
      <c r="H81" s="148">
        <v>13.16</v>
      </c>
      <c r="I81" s="148">
        <v>1.73</v>
      </c>
      <c r="J81" s="148">
        <v>0.05</v>
      </c>
      <c r="K81" s="148">
        <v>2.44</v>
      </c>
      <c r="L81" s="148">
        <v>79.56</v>
      </c>
      <c r="M81" s="118">
        <f>N81+O81+P81+Q81</f>
        <v>23.57</v>
      </c>
      <c r="N81" s="148">
        <v>18.45</v>
      </c>
      <c r="O81" s="148">
        <v>5.05</v>
      </c>
      <c r="P81" s="148">
        <v>7.0000000000000007E-2</v>
      </c>
      <c r="Q81" s="246">
        <v>0</v>
      </c>
      <c r="R81" s="332"/>
      <c r="S81" s="332"/>
      <c r="T81" s="262"/>
    </row>
    <row r="82" spans="1:20" s="196" customFormat="1" ht="42.75" customHeight="1">
      <c r="B82" s="277">
        <v>46054</v>
      </c>
      <c r="C82" s="119">
        <f>D82+M82</f>
        <v>73.63</v>
      </c>
      <c r="D82" s="119">
        <v>61.63</v>
      </c>
      <c r="E82" s="147">
        <v>21.4</v>
      </c>
      <c r="F82" s="147">
        <v>1.81</v>
      </c>
      <c r="G82" s="147">
        <v>0.1</v>
      </c>
      <c r="H82" s="248">
        <v>7.9</v>
      </c>
      <c r="I82" s="147">
        <v>1.44</v>
      </c>
      <c r="J82" s="147">
        <v>0.03</v>
      </c>
      <c r="K82" s="147">
        <v>1.1499999999999999</v>
      </c>
      <c r="L82" s="147">
        <v>27.79</v>
      </c>
      <c r="M82" s="119">
        <v>12</v>
      </c>
      <c r="N82" s="147">
        <v>7.84</v>
      </c>
      <c r="O82" s="147">
        <v>4.2300000000000004</v>
      </c>
      <c r="P82" s="147">
        <v>-0.01</v>
      </c>
      <c r="Q82" s="248">
        <v>0</v>
      </c>
      <c r="R82" s="327"/>
      <c r="S82" s="327"/>
      <c r="T82" s="333"/>
    </row>
    <row r="83" spans="1:20" s="364" customFormat="1" ht="42.75" customHeight="1">
      <c r="B83" s="204">
        <v>46082</v>
      </c>
      <c r="C83" s="118">
        <v>73.5</v>
      </c>
      <c r="D83" s="118">
        <f>E83+F83+G83+H83+I83+J83+K83+L83</f>
        <v>58.71</v>
      </c>
      <c r="E83" s="148">
        <v>20.5</v>
      </c>
      <c r="F83" s="148">
        <v>1.46</v>
      </c>
      <c r="G83" s="148">
        <v>0.35</v>
      </c>
      <c r="H83" s="148">
        <v>6.14</v>
      </c>
      <c r="I83" s="148">
        <v>0.56999999999999995</v>
      </c>
      <c r="J83" s="148">
        <v>0.02</v>
      </c>
      <c r="K83" s="148">
        <v>1.88</v>
      </c>
      <c r="L83" s="148">
        <v>27.79</v>
      </c>
      <c r="M83" s="118">
        <v>14.64</v>
      </c>
      <c r="N83" s="148">
        <v>8.82</v>
      </c>
      <c r="O83" s="148">
        <v>5.75</v>
      </c>
      <c r="P83" s="148">
        <v>7.0000000000000007E-2</v>
      </c>
      <c r="Q83" s="246">
        <v>0</v>
      </c>
      <c r="R83" s="327"/>
      <c r="S83" s="327"/>
      <c r="T83" s="333"/>
    </row>
    <row r="84" spans="1:20" s="364" customFormat="1" ht="42.75" customHeight="1">
      <c r="B84" s="277">
        <v>46113</v>
      </c>
      <c r="C84" s="119">
        <f>D84+M84</f>
        <v>66.69</v>
      </c>
      <c r="D84" s="119">
        <v>54.9</v>
      </c>
      <c r="E84" s="147">
        <v>27.6</v>
      </c>
      <c r="F84" s="147">
        <v>2.6</v>
      </c>
      <c r="G84" s="147">
        <v>0.2</v>
      </c>
      <c r="H84" s="248">
        <v>4.0999999999999996</v>
      </c>
      <c r="I84" s="147">
        <v>0.8</v>
      </c>
      <c r="J84" s="147">
        <v>0.02</v>
      </c>
      <c r="K84" s="147">
        <v>1.37</v>
      </c>
      <c r="L84" s="147">
        <v>18.239999999999998</v>
      </c>
      <c r="M84" s="119">
        <f>N84+O84+P84</f>
        <v>11.790000000000001</v>
      </c>
      <c r="N84" s="147">
        <v>8.5500000000000007</v>
      </c>
      <c r="O84" s="147">
        <v>3.18</v>
      </c>
      <c r="P84" s="147">
        <v>0.06</v>
      </c>
      <c r="Q84" s="248">
        <v>0</v>
      </c>
      <c r="R84" s="327"/>
      <c r="S84" s="327"/>
      <c r="T84" s="333"/>
    </row>
    <row r="85" spans="1:20" s="364" customFormat="1" ht="42.75" customHeight="1">
      <c r="B85" s="204">
        <v>46143</v>
      </c>
      <c r="C85" s="118">
        <f>D85+M85</f>
        <v>54.05</v>
      </c>
      <c r="D85" s="118">
        <f>E85+F85+G85+H85+I85+J85+L85+K85</f>
        <v>42.38</v>
      </c>
      <c r="E85" s="148">
        <v>20.56</v>
      </c>
      <c r="F85" s="148">
        <v>1.82</v>
      </c>
      <c r="G85" s="148">
        <v>0.1</v>
      </c>
      <c r="H85" s="148">
        <v>4.4800000000000004</v>
      </c>
      <c r="I85" s="148">
        <v>0.41</v>
      </c>
      <c r="J85" s="148">
        <v>0.02</v>
      </c>
      <c r="K85" s="148">
        <v>0.78</v>
      </c>
      <c r="L85" s="148">
        <v>14.21</v>
      </c>
      <c r="M85" s="118">
        <f>N85+O85+P85+Q85</f>
        <v>11.669999999999998</v>
      </c>
      <c r="N85" s="148">
        <v>7.85</v>
      </c>
      <c r="O85" s="148">
        <v>3.78</v>
      </c>
      <c r="P85" s="148">
        <v>0.04</v>
      </c>
      <c r="Q85" s="246">
        <v>0</v>
      </c>
      <c r="R85" s="327"/>
      <c r="S85" s="327"/>
      <c r="T85" s="333"/>
    </row>
    <row r="86" spans="1:20" s="364" customFormat="1" ht="42.75" customHeight="1">
      <c r="B86" s="277">
        <v>46174</v>
      </c>
      <c r="C86" s="119">
        <f>D86+M86</f>
        <v>75.849999999999994</v>
      </c>
      <c r="D86" s="119">
        <f>E86+F86+G86+H86+I86+J86+K86+L86</f>
        <v>62.88</v>
      </c>
      <c r="E86" s="147">
        <v>29.89</v>
      </c>
      <c r="F86" s="147">
        <v>3.51</v>
      </c>
      <c r="G86" s="147">
        <v>0.02</v>
      </c>
      <c r="H86" s="248">
        <v>4.53</v>
      </c>
      <c r="I86" s="147">
        <v>0.57999999999999996</v>
      </c>
      <c r="J86" s="147">
        <v>0.03</v>
      </c>
      <c r="K86" s="147">
        <v>3.99</v>
      </c>
      <c r="L86" s="147">
        <v>20.329999999999998</v>
      </c>
      <c r="M86" s="119">
        <f>N86+O86+P86+Q86</f>
        <v>12.969999999999999</v>
      </c>
      <c r="N86" s="147">
        <v>8.3699999999999992</v>
      </c>
      <c r="O86" s="147">
        <v>4.57</v>
      </c>
      <c r="P86" s="147">
        <v>0.03</v>
      </c>
      <c r="Q86" s="248">
        <v>0</v>
      </c>
      <c r="R86" s="327"/>
      <c r="S86" s="327"/>
      <c r="T86" s="333"/>
    </row>
    <row r="87" spans="1:20" s="364" customFormat="1" ht="42.75" customHeight="1">
      <c r="B87" s="369">
        <v>46204</v>
      </c>
      <c r="C87" s="370">
        <f>D87+M87</f>
        <v>82.62</v>
      </c>
      <c r="D87" s="370">
        <f>E87+F87+G87+H87+I87+J87+K87+L87</f>
        <v>69.03</v>
      </c>
      <c r="E87" s="371">
        <v>35.14</v>
      </c>
      <c r="F87" s="371">
        <v>4.45</v>
      </c>
      <c r="G87" s="371">
        <v>0.39</v>
      </c>
      <c r="H87" s="371">
        <v>6.23</v>
      </c>
      <c r="I87" s="371">
        <v>0.74</v>
      </c>
      <c r="J87" s="371">
        <v>0.05</v>
      </c>
      <c r="K87" s="371">
        <v>0.95</v>
      </c>
      <c r="L87" s="371">
        <v>21.08</v>
      </c>
      <c r="M87" s="370">
        <f>N87+O87+P87+Q87</f>
        <v>13.590000000000002</v>
      </c>
      <c r="N87" s="371">
        <v>7.95</v>
      </c>
      <c r="O87" s="371">
        <v>5.58</v>
      </c>
      <c r="P87" s="371">
        <v>0.06</v>
      </c>
      <c r="Q87" s="372">
        <v>0</v>
      </c>
      <c r="R87" s="327"/>
      <c r="S87" s="327"/>
      <c r="T87" s="333"/>
    </row>
    <row r="88" spans="1:20" ht="31.5">
      <c r="B88" s="195" t="s">
        <v>185</v>
      </c>
      <c r="E88" s="11"/>
      <c r="G88" s="11" t="s">
        <v>188</v>
      </c>
      <c r="M88" s="11"/>
      <c r="Q88" s="197" t="s">
        <v>173</v>
      </c>
      <c r="R88" s="327"/>
      <c r="S88" s="327"/>
      <c r="T88" s="334"/>
    </row>
    <row r="89" spans="1:20" ht="28.5">
      <c r="A89" s="281"/>
      <c r="C89" s="279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279"/>
      <c r="P89" s="279"/>
      <c r="Q89" s="280"/>
      <c r="R89" s="334"/>
      <c r="S89" s="334"/>
      <c r="T89" s="334"/>
    </row>
    <row r="90" spans="1:20" ht="27.75">
      <c r="A90" s="282"/>
      <c r="B90" s="282"/>
      <c r="C90" s="282"/>
      <c r="D90" s="282"/>
      <c r="E90" s="159"/>
      <c r="F90" s="159"/>
      <c r="G90"/>
      <c r="H90"/>
      <c r="I90"/>
      <c r="J90"/>
      <c r="K90"/>
      <c r="L90"/>
      <c r="M90"/>
      <c r="N90"/>
      <c r="O90"/>
      <c r="P90"/>
      <c r="Q90"/>
    </row>
    <row r="91" spans="1:20" ht="27.75">
      <c r="A91" s="11"/>
      <c r="E91" s="159"/>
      <c r="F91" s="159"/>
      <c r="G91"/>
      <c r="H91"/>
      <c r="I91"/>
      <c r="J91"/>
      <c r="K91"/>
      <c r="L91"/>
      <c r="M91"/>
      <c r="N91"/>
      <c r="O91"/>
      <c r="P91"/>
      <c r="Q91"/>
    </row>
    <row r="92" spans="1:20" ht="27.75">
      <c r="A92" s="11"/>
      <c r="E92" s="159"/>
      <c r="F92" s="159"/>
      <c r="G92"/>
      <c r="H92"/>
      <c r="I92"/>
      <c r="J92"/>
      <c r="K92"/>
      <c r="L92"/>
      <c r="M92"/>
      <c r="N92"/>
      <c r="O92"/>
      <c r="P92"/>
      <c r="Q92"/>
    </row>
    <row r="93" spans="1:20" ht="27.75">
      <c r="D93" s="268"/>
      <c r="E93" s="267"/>
      <c r="R93" s="159"/>
      <c r="S93" s="159"/>
    </row>
    <row r="94" spans="1:20" ht="27.75">
      <c r="D94" s="268"/>
      <c r="E94" s="267"/>
      <c r="R94" s="159"/>
      <c r="S94" s="159"/>
    </row>
    <row r="95" spans="1:20" ht="27.75">
      <c r="D95" s="269"/>
      <c r="E95" s="269"/>
      <c r="R95" s="159"/>
      <c r="S95" s="159"/>
    </row>
    <row r="96" spans="1:20" ht="27.75">
      <c r="R96" s="159"/>
      <c r="S96" s="159"/>
    </row>
    <row r="97" spans="18:19" ht="27.75">
      <c r="R97" s="159"/>
      <c r="S97" s="159"/>
    </row>
    <row r="98" spans="18:19" ht="27.75">
      <c r="R98" s="159"/>
      <c r="S98" s="159"/>
    </row>
  </sheetData>
  <mergeCells count="10">
    <mergeCell ref="P2:Q2"/>
    <mergeCell ref="B6:B9"/>
    <mergeCell ref="C10:Q10"/>
    <mergeCell ref="D6:L6"/>
    <mergeCell ref="M6:Q6"/>
    <mergeCell ref="C6:C7"/>
    <mergeCell ref="D4:O4"/>
    <mergeCell ref="D3:O3"/>
    <mergeCell ref="B2:C2"/>
    <mergeCell ref="D2:O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2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S92"/>
  <sheetViews>
    <sheetView rightToLeft="1" zoomScale="40" zoomScaleNormal="40" workbookViewId="0">
      <selection activeCell="D2" sqref="D2:O2"/>
    </sheetView>
  </sheetViews>
  <sheetFormatPr defaultColWidth="25" defaultRowHeight="15.75"/>
  <cols>
    <col min="1" max="1" width="10.7109375" customWidth="1"/>
    <col min="2" max="2" width="30.7109375" style="11" customWidth="1"/>
    <col min="3" max="6" width="25.7109375" style="11" customWidth="1"/>
    <col min="7" max="7" width="32.5703125" style="11" customWidth="1"/>
    <col min="8" max="11" width="25.7109375" style="11" customWidth="1"/>
    <col min="12" max="12" width="30.85546875" style="11" customWidth="1"/>
    <col min="13" max="16" width="25.7109375" style="11" customWidth="1"/>
    <col min="17" max="17" width="31.7109375" style="183" customWidth="1"/>
  </cols>
  <sheetData>
    <row r="1" spans="2:17" ht="18" customHeight="1">
      <c r="B1" s="8"/>
      <c r="C1" s="9"/>
      <c r="D1" s="9"/>
      <c r="E1" s="15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82"/>
    </row>
    <row r="2" spans="2:17" ht="39.950000000000003" customHeight="1">
      <c r="B2" s="476" t="s">
        <v>167</v>
      </c>
      <c r="C2" s="477"/>
      <c r="D2" s="479" t="s">
        <v>148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78" t="s">
        <v>146</v>
      </c>
      <c r="Q2" s="478"/>
    </row>
    <row r="3" spans="2:17" ht="39.950000000000003" customHeight="1">
      <c r="B3" s="60"/>
      <c r="C3" s="60"/>
      <c r="D3" s="413" t="s">
        <v>272</v>
      </c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62"/>
      <c r="Q3" s="63"/>
    </row>
    <row r="4" spans="2:17" ht="39.950000000000003" customHeight="1">
      <c r="B4" s="21"/>
      <c r="D4" s="489" t="s">
        <v>273</v>
      </c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1"/>
      <c r="P4" s="129"/>
      <c r="Q4" s="283" t="s">
        <v>190</v>
      </c>
    </row>
    <row r="5" spans="2:17" ht="9.9499999999999993" customHeight="1" thickBot="1">
      <c r="B5" s="27"/>
      <c r="D5" s="131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3"/>
      <c r="P5" s="134"/>
      <c r="Q5" s="32"/>
    </row>
    <row r="6" spans="2:17" ht="100.15" customHeight="1">
      <c r="B6" s="483"/>
      <c r="C6" s="492" t="s">
        <v>180</v>
      </c>
      <c r="D6" s="486" t="s">
        <v>126</v>
      </c>
      <c r="E6" s="486"/>
      <c r="F6" s="486"/>
      <c r="G6" s="486"/>
      <c r="H6" s="486"/>
      <c r="I6" s="486"/>
      <c r="J6" s="486"/>
      <c r="K6" s="486"/>
      <c r="L6" s="486"/>
      <c r="M6" s="487" t="s">
        <v>136</v>
      </c>
      <c r="N6" s="487"/>
      <c r="O6" s="487"/>
      <c r="P6" s="487"/>
      <c r="Q6" s="488"/>
    </row>
    <row r="7" spans="2:17" ht="199.9" customHeight="1">
      <c r="B7" s="484"/>
      <c r="C7" s="437"/>
      <c r="D7" s="142" t="s">
        <v>110</v>
      </c>
      <c r="E7" s="142" t="s">
        <v>109</v>
      </c>
      <c r="F7" s="142" t="s">
        <v>108</v>
      </c>
      <c r="G7" s="142" t="s">
        <v>107</v>
      </c>
      <c r="H7" s="142" t="s">
        <v>106</v>
      </c>
      <c r="I7" s="142" t="s">
        <v>105</v>
      </c>
      <c r="J7" s="142" t="s">
        <v>104</v>
      </c>
      <c r="K7" s="142" t="s">
        <v>103</v>
      </c>
      <c r="L7" s="336" t="s">
        <v>132</v>
      </c>
      <c r="M7" s="142" t="s">
        <v>101</v>
      </c>
      <c r="N7" s="142" t="s">
        <v>100</v>
      </c>
      <c r="O7" s="142" t="s">
        <v>99</v>
      </c>
      <c r="P7" s="142" t="s">
        <v>98</v>
      </c>
      <c r="Q7" s="339" t="s">
        <v>134</v>
      </c>
    </row>
    <row r="8" spans="2:17" ht="12" customHeight="1">
      <c r="B8" s="484"/>
      <c r="C8" s="493" t="s">
        <v>179</v>
      </c>
      <c r="D8" s="149"/>
      <c r="E8" s="149"/>
      <c r="F8" s="149"/>
      <c r="G8" s="149"/>
      <c r="H8" s="149"/>
      <c r="I8" s="149"/>
      <c r="J8" s="149"/>
      <c r="K8" s="149"/>
      <c r="L8" s="150"/>
      <c r="M8" s="149"/>
      <c r="N8" s="149"/>
      <c r="O8" s="149"/>
      <c r="P8" s="149"/>
      <c r="Q8" s="340"/>
    </row>
    <row r="9" spans="2:17" ht="209.25" customHeight="1">
      <c r="B9" s="485"/>
      <c r="C9" s="494"/>
      <c r="D9" s="151" t="s">
        <v>2</v>
      </c>
      <c r="E9" s="151" t="s">
        <v>125</v>
      </c>
      <c r="F9" s="151" t="s">
        <v>124</v>
      </c>
      <c r="G9" s="151" t="s">
        <v>123</v>
      </c>
      <c r="H9" s="151" t="s">
        <v>122</v>
      </c>
      <c r="I9" s="151" t="s">
        <v>121</v>
      </c>
      <c r="J9" s="151" t="s">
        <v>120</v>
      </c>
      <c r="K9" s="151" t="s">
        <v>119</v>
      </c>
      <c r="L9" s="140" t="s">
        <v>133</v>
      </c>
      <c r="M9" s="151" t="s">
        <v>118</v>
      </c>
      <c r="N9" s="151" t="s">
        <v>117</v>
      </c>
      <c r="O9" s="151" t="s">
        <v>116</v>
      </c>
      <c r="P9" s="151" t="s">
        <v>115</v>
      </c>
      <c r="Q9" s="341" t="s">
        <v>178</v>
      </c>
    </row>
    <row r="10" spans="2:17" ht="51">
      <c r="B10" s="342" t="s">
        <v>0</v>
      </c>
      <c r="C10" s="480"/>
      <c r="D10" s="481"/>
      <c r="E10" s="481"/>
      <c r="F10" s="481"/>
      <c r="G10" s="481"/>
      <c r="H10" s="481"/>
      <c r="I10" s="481"/>
      <c r="J10" s="481"/>
      <c r="K10" s="481"/>
      <c r="L10" s="481"/>
      <c r="M10" s="481"/>
      <c r="N10" s="481"/>
      <c r="O10" s="481"/>
      <c r="P10" s="481"/>
      <c r="Q10" s="482"/>
    </row>
    <row r="11" spans="2:17" s="172" customFormat="1" ht="39.950000000000003" hidden="1" customHeight="1">
      <c r="B11" s="343">
        <v>2016</v>
      </c>
      <c r="C11" s="169">
        <v>446.964293</v>
      </c>
      <c r="D11" s="170">
        <v>207.3</v>
      </c>
      <c r="E11" s="170">
        <v>4.03</v>
      </c>
      <c r="F11" s="170">
        <v>0</v>
      </c>
      <c r="G11" s="170">
        <v>46.83</v>
      </c>
      <c r="H11" s="170">
        <v>1.08</v>
      </c>
      <c r="I11" s="170">
        <v>1.62</v>
      </c>
      <c r="J11" s="170">
        <v>3.51</v>
      </c>
      <c r="K11" s="170">
        <v>145.84</v>
      </c>
      <c r="L11" s="169">
        <v>410.21000000000004</v>
      </c>
      <c r="M11" s="170">
        <v>352.85608999999999</v>
      </c>
      <c r="N11" s="170">
        <v>0.51907099999999995</v>
      </c>
      <c r="O11" s="170">
        <v>0.91836899999999999</v>
      </c>
      <c r="P11" s="171">
        <v>0</v>
      </c>
      <c r="Q11" s="344">
        <v>36.723049000000003</v>
      </c>
    </row>
    <row r="12" spans="2:17" s="172" customFormat="1" ht="39.950000000000003" hidden="1" customHeight="1">
      <c r="B12" s="345">
        <v>2017</v>
      </c>
      <c r="C12" s="173">
        <v>458.68353200000001</v>
      </c>
      <c r="D12" s="174">
        <v>223.66</v>
      </c>
      <c r="E12" s="174">
        <v>4.6500000000000004</v>
      </c>
      <c r="F12" s="174">
        <v>0.05</v>
      </c>
      <c r="G12" s="174">
        <v>21.4</v>
      </c>
      <c r="H12" s="174">
        <v>0.98</v>
      </c>
      <c r="I12" s="174">
        <v>2.0099999999999998</v>
      </c>
      <c r="J12" s="174">
        <v>2.97</v>
      </c>
      <c r="K12" s="174">
        <v>159.59</v>
      </c>
      <c r="L12" s="173">
        <v>415.31</v>
      </c>
      <c r="M12" s="174">
        <v>41.224891999999997</v>
      </c>
      <c r="N12" s="174">
        <v>1.3199970000000001</v>
      </c>
      <c r="O12" s="174">
        <v>0.82291800000000004</v>
      </c>
      <c r="P12" s="175">
        <v>0</v>
      </c>
      <c r="Q12" s="346">
        <v>43.37</v>
      </c>
    </row>
    <row r="13" spans="2:17" s="172" customFormat="1" ht="39.950000000000003" hidden="1" customHeight="1">
      <c r="B13" s="343">
        <v>2018</v>
      </c>
      <c r="C13" s="169">
        <v>478.78726799999998</v>
      </c>
      <c r="D13" s="170">
        <v>242.08163500000001</v>
      </c>
      <c r="E13" s="170">
        <v>5.3879159999999997</v>
      </c>
      <c r="F13" s="170">
        <v>5.7349999999999996E-3</v>
      </c>
      <c r="G13" s="170">
        <v>19.735710999999998</v>
      </c>
      <c r="H13" s="170">
        <v>0.81930999999999998</v>
      </c>
      <c r="I13" s="170">
        <v>2.2788710000000001</v>
      </c>
      <c r="J13" s="170">
        <v>2.8944519999999998</v>
      </c>
      <c r="K13" s="170">
        <v>159.45882599999999</v>
      </c>
      <c r="L13" s="169">
        <v>432.66245600000002</v>
      </c>
      <c r="M13" s="170">
        <v>42.499079999999999</v>
      </c>
      <c r="N13" s="170">
        <v>0.470941</v>
      </c>
      <c r="O13" s="170">
        <v>3.1547909999999999</v>
      </c>
      <c r="P13" s="171">
        <v>0</v>
      </c>
      <c r="Q13" s="344">
        <v>46.124811999999999</v>
      </c>
    </row>
    <row r="14" spans="2:17" s="172" customFormat="1" ht="39.950000000000003" hidden="1" customHeight="1">
      <c r="B14" s="347">
        <v>2019</v>
      </c>
      <c r="C14" s="250">
        <v>490.25527099999999</v>
      </c>
      <c r="D14" s="135">
        <v>234.35736299999999</v>
      </c>
      <c r="E14" s="135">
        <v>7.6246600000000004</v>
      </c>
      <c r="F14" s="135">
        <v>4.335E-2</v>
      </c>
      <c r="G14" s="135">
        <v>27.615406</v>
      </c>
      <c r="H14" s="135">
        <v>0.64480700000000002</v>
      </c>
      <c r="I14" s="135">
        <v>1.7792790000000001</v>
      </c>
      <c r="J14" s="135">
        <v>2.5166550000000001</v>
      </c>
      <c r="K14" s="135">
        <v>161.574387</v>
      </c>
      <c r="L14" s="250">
        <v>436.15590700000001</v>
      </c>
      <c r="M14" s="135">
        <v>46.312828000000003</v>
      </c>
      <c r="N14" s="135">
        <v>6.9410740000000004</v>
      </c>
      <c r="O14" s="135">
        <v>0.84546200000000005</v>
      </c>
      <c r="P14" s="251">
        <v>0</v>
      </c>
      <c r="Q14" s="348">
        <v>54.099364000000001</v>
      </c>
    </row>
    <row r="15" spans="2:17" s="172" customFormat="1" ht="39.950000000000003" hidden="1" customHeight="1">
      <c r="B15" s="349">
        <v>2020</v>
      </c>
      <c r="C15" s="252">
        <v>426.9</v>
      </c>
      <c r="D15" s="130">
        <v>184.86</v>
      </c>
      <c r="E15" s="130">
        <v>5.81</v>
      </c>
      <c r="F15" s="130">
        <v>0.11</v>
      </c>
      <c r="G15" s="130">
        <v>26.1</v>
      </c>
      <c r="H15" s="130">
        <v>1.29</v>
      </c>
      <c r="I15" s="130">
        <v>1.26</v>
      </c>
      <c r="J15" s="130">
        <v>3.26</v>
      </c>
      <c r="K15" s="130">
        <v>151.46</v>
      </c>
      <c r="L15" s="252">
        <v>374.15</v>
      </c>
      <c r="M15" s="130">
        <v>52.7</v>
      </c>
      <c r="N15" s="130">
        <v>0</v>
      </c>
      <c r="O15" s="130">
        <v>0.08</v>
      </c>
      <c r="P15" s="253">
        <v>0</v>
      </c>
      <c r="Q15" s="350">
        <v>52.78</v>
      </c>
    </row>
    <row r="16" spans="2:17" s="172" customFormat="1" ht="47.25" customHeight="1">
      <c r="B16" s="347">
        <v>2021</v>
      </c>
      <c r="C16" s="250">
        <v>474.2</v>
      </c>
      <c r="D16" s="254">
        <v>212.07</v>
      </c>
      <c r="E16" s="254">
        <v>2.41</v>
      </c>
      <c r="F16" s="254">
        <v>0</v>
      </c>
      <c r="G16" s="254">
        <v>29.46</v>
      </c>
      <c r="H16" s="254">
        <v>1.22</v>
      </c>
      <c r="I16" s="254">
        <v>1.18</v>
      </c>
      <c r="J16" s="254">
        <v>3.6520000000000001</v>
      </c>
      <c r="K16" s="254">
        <v>159.66</v>
      </c>
      <c r="L16" s="250">
        <v>409.7</v>
      </c>
      <c r="M16" s="254">
        <v>64.239999999999995</v>
      </c>
      <c r="N16" s="254">
        <v>0.3</v>
      </c>
      <c r="O16" s="254">
        <v>0.02</v>
      </c>
      <c r="P16" s="251">
        <v>0</v>
      </c>
      <c r="Q16" s="348">
        <v>64.56</v>
      </c>
    </row>
    <row r="17" spans="2:19" s="172" customFormat="1" ht="47.25" customHeight="1">
      <c r="B17" s="349">
        <v>2022</v>
      </c>
      <c r="C17" s="252">
        <v>479.4</v>
      </c>
      <c r="D17" s="130">
        <v>223</v>
      </c>
      <c r="E17" s="130">
        <v>3.7</v>
      </c>
      <c r="F17" s="130">
        <v>1.4</v>
      </c>
      <c r="G17" s="130">
        <v>14.1</v>
      </c>
      <c r="H17" s="130">
        <v>1.2</v>
      </c>
      <c r="I17" s="130">
        <v>1</v>
      </c>
      <c r="J17" s="130">
        <v>2.4</v>
      </c>
      <c r="K17" s="130">
        <v>181.3</v>
      </c>
      <c r="L17" s="252">
        <v>428</v>
      </c>
      <c r="M17" s="255">
        <v>50.8</v>
      </c>
      <c r="N17" s="255">
        <v>0.6</v>
      </c>
      <c r="O17" s="255">
        <v>0</v>
      </c>
      <c r="P17" s="253">
        <v>0</v>
      </c>
      <c r="Q17" s="350">
        <v>51.4</v>
      </c>
    </row>
    <row r="18" spans="2:19" s="172" customFormat="1" ht="47.25" customHeight="1">
      <c r="B18" s="347">
        <v>2023</v>
      </c>
      <c r="C18" s="250">
        <v>500.9</v>
      </c>
      <c r="D18" s="254">
        <v>240.04340373500003</v>
      </c>
      <c r="E18" s="254">
        <v>4.4572532860000003</v>
      </c>
      <c r="F18" s="254">
        <v>6.7762000000000003E-2</v>
      </c>
      <c r="G18" s="254">
        <v>16.326518611000001</v>
      </c>
      <c r="H18" s="254">
        <v>1.025842784</v>
      </c>
      <c r="I18" s="254">
        <v>0.58168618800000005</v>
      </c>
      <c r="J18" s="254">
        <v>2.2865324440000001</v>
      </c>
      <c r="K18" s="254">
        <v>187.54212115499996</v>
      </c>
      <c r="L18" s="250">
        <v>452.33112020299995</v>
      </c>
      <c r="M18" s="254">
        <v>47.857542596000002</v>
      </c>
      <c r="N18" s="254">
        <v>0.86277925300000002</v>
      </c>
      <c r="O18" s="254">
        <v>0</v>
      </c>
      <c r="P18" s="251">
        <v>0</v>
      </c>
      <c r="Q18" s="348">
        <v>48.720321849000001</v>
      </c>
    </row>
    <row r="19" spans="2:19" s="172" customFormat="1" ht="47.25" customHeight="1">
      <c r="B19" s="349">
        <v>2024</v>
      </c>
      <c r="C19" s="252">
        <f>L19+Q19</f>
        <v>566.47767678316995</v>
      </c>
      <c r="D19" s="253">
        <v>257.84699999999998</v>
      </c>
      <c r="E19" s="253">
        <v>2.78</v>
      </c>
      <c r="F19" s="253">
        <v>0.52</v>
      </c>
      <c r="G19" s="253">
        <f t="shared" ref="G19:K19" si="0">SUM(G56:G67)</f>
        <v>13.174996355600001</v>
      </c>
      <c r="H19" s="253">
        <f t="shared" si="0"/>
        <v>3.6525506340000002</v>
      </c>
      <c r="I19" s="253">
        <f t="shared" si="0"/>
        <v>0.59889790650000008</v>
      </c>
      <c r="J19" s="253">
        <f t="shared" si="0"/>
        <v>2.3756962584699997</v>
      </c>
      <c r="K19" s="253">
        <f t="shared" si="0"/>
        <v>197.36668349160001</v>
      </c>
      <c r="L19" s="252">
        <f>SUM(D19:K19)</f>
        <v>478.31582464616997</v>
      </c>
      <c r="M19" s="253">
        <v>49.940834137000003</v>
      </c>
      <c r="N19" s="253">
        <v>18.711834</v>
      </c>
      <c r="O19" s="253">
        <v>19.160181999999999</v>
      </c>
      <c r="P19" s="253">
        <v>0.34900199999999998</v>
      </c>
      <c r="Q19" s="350">
        <f>SUM(M19:P19)</f>
        <v>88.161852136999997</v>
      </c>
    </row>
    <row r="20" spans="2:19" s="172" customFormat="1" ht="47.25" customHeight="1">
      <c r="B20" s="347">
        <v>2025</v>
      </c>
      <c r="C20" s="250">
        <v>563.77102267898999</v>
      </c>
      <c r="D20" s="251">
        <v>277.90749615500005</v>
      </c>
      <c r="E20" s="251">
        <v>7.7157856319999985</v>
      </c>
      <c r="F20" s="251">
        <v>0</v>
      </c>
      <c r="G20" s="251">
        <v>9.6545581739999982</v>
      </c>
      <c r="H20" s="251">
        <v>1.2650662320000001</v>
      </c>
      <c r="I20" s="251">
        <v>0.66711550999999991</v>
      </c>
      <c r="J20" s="251">
        <v>2.7341486519999996</v>
      </c>
      <c r="K20" s="251">
        <v>210.01567197706999</v>
      </c>
      <c r="L20" s="250">
        <v>509.97284233207</v>
      </c>
      <c r="M20" s="251">
        <v>53.019306179999994</v>
      </c>
      <c r="N20" s="251">
        <v>0.99420969432999973</v>
      </c>
      <c r="O20" s="251">
        <v>0</v>
      </c>
      <c r="P20" s="251">
        <v>0</v>
      </c>
      <c r="Q20" s="348">
        <v>54.002415874329998</v>
      </c>
    </row>
    <row r="21" spans="2:19" s="161" customFormat="1" ht="39.950000000000003" hidden="1" customHeight="1">
      <c r="B21" s="351">
        <v>2021</v>
      </c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352"/>
      <c r="R21" s="159"/>
      <c r="S21" s="159"/>
    </row>
    <row r="22" spans="2:19" s="162" customFormat="1" ht="39.950000000000003" hidden="1" customHeight="1">
      <c r="B22" s="353">
        <v>44348</v>
      </c>
      <c r="C22" s="119">
        <v>229.94088074899997</v>
      </c>
      <c r="D22" s="93">
        <v>104.270751754</v>
      </c>
      <c r="E22" s="93">
        <v>1.0082124020000001</v>
      </c>
      <c r="F22" s="93">
        <v>0</v>
      </c>
      <c r="G22" s="93">
        <v>14.302619300999998</v>
      </c>
      <c r="H22" s="93">
        <v>0.63357484899999994</v>
      </c>
      <c r="I22" s="93">
        <v>0.5784247560000001</v>
      </c>
      <c r="J22" s="93">
        <v>1.5339007900000001</v>
      </c>
      <c r="K22" s="93">
        <v>73.859288780999989</v>
      </c>
      <c r="L22" s="92">
        <v>196.186772633</v>
      </c>
      <c r="M22" s="93">
        <v>33.580046533000001</v>
      </c>
      <c r="N22" s="93">
        <v>0.16181858299999999</v>
      </c>
      <c r="O22" s="93">
        <v>1.2243E-2</v>
      </c>
      <c r="P22" s="93">
        <v>0</v>
      </c>
      <c r="Q22" s="354">
        <v>33.754108115999998</v>
      </c>
      <c r="R22" s="159"/>
      <c r="S22" s="159"/>
    </row>
    <row r="23" spans="2:19" s="161" customFormat="1" ht="39.950000000000003" hidden="1" customHeight="1">
      <c r="B23" s="355">
        <v>44378</v>
      </c>
      <c r="C23" s="118">
        <v>270.70786287399994</v>
      </c>
      <c r="D23" s="96">
        <v>123.450803265</v>
      </c>
      <c r="E23" s="96">
        <v>1.1791077700000001</v>
      </c>
      <c r="F23" s="96">
        <v>0</v>
      </c>
      <c r="G23" s="96">
        <v>19.754944607999999</v>
      </c>
      <c r="H23" s="96">
        <v>0.75059906999999992</v>
      </c>
      <c r="I23" s="96">
        <v>0.68479344800000008</v>
      </c>
      <c r="J23" s="96">
        <v>1.6399588759999999</v>
      </c>
      <c r="K23" s="96">
        <v>84.912903080000007</v>
      </c>
      <c r="L23" s="95">
        <v>232.37311011700001</v>
      </c>
      <c r="M23" s="96">
        <v>38.148366756999998</v>
      </c>
      <c r="N23" s="96">
        <v>0.17414299999999999</v>
      </c>
      <c r="O23" s="96">
        <v>1.2243E-2</v>
      </c>
      <c r="P23" s="96">
        <v>0</v>
      </c>
      <c r="Q23" s="356">
        <v>38.334752756999997</v>
      </c>
      <c r="R23" s="159"/>
      <c r="S23" s="159"/>
    </row>
    <row r="24" spans="2:19" s="162" customFormat="1" ht="39.950000000000003" hidden="1" customHeight="1">
      <c r="B24" s="353">
        <v>44409</v>
      </c>
      <c r="C24" s="119">
        <v>314.61657803399999</v>
      </c>
      <c r="D24" s="93">
        <v>143.36775637900001</v>
      </c>
      <c r="E24" s="93">
        <v>1.3674834950000001</v>
      </c>
      <c r="F24" s="93">
        <v>0</v>
      </c>
      <c r="G24" s="93">
        <v>22.363261910999999</v>
      </c>
      <c r="H24" s="93">
        <v>0.90613958999999999</v>
      </c>
      <c r="I24" s="93">
        <v>0.81480061400000003</v>
      </c>
      <c r="J24" s="93">
        <v>1.9511042709999999</v>
      </c>
      <c r="K24" s="93">
        <v>100.486562398</v>
      </c>
      <c r="L24" s="92">
        <v>271.25710865799999</v>
      </c>
      <c r="M24" s="93">
        <v>43.118883451999999</v>
      </c>
      <c r="N24" s="93">
        <v>0.22413092400000001</v>
      </c>
      <c r="O24" s="93">
        <v>1.6455000000000001E-2</v>
      </c>
      <c r="P24" s="93">
        <v>0</v>
      </c>
      <c r="Q24" s="354">
        <v>43.359469376</v>
      </c>
      <c r="R24" s="159"/>
      <c r="S24" s="159"/>
    </row>
    <row r="25" spans="2:19" s="161" customFormat="1" ht="39.950000000000003" hidden="1" customHeight="1">
      <c r="B25" s="355">
        <v>44440</v>
      </c>
      <c r="C25" s="118">
        <v>359.44579744000004</v>
      </c>
      <c r="D25" s="96">
        <v>163.06896269000001</v>
      </c>
      <c r="E25" s="96">
        <v>1.669458171</v>
      </c>
      <c r="F25" s="96">
        <v>0</v>
      </c>
      <c r="G25" s="96">
        <v>26.146202571999996</v>
      </c>
      <c r="H25" s="96">
        <v>0.93386688600000001</v>
      </c>
      <c r="I25" s="96">
        <v>0.92629776200000002</v>
      </c>
      <c r="J25" s="96">
        <v>2.3502925499999998</v>
      </c>
      <c r="K25" s="96">
        <v>114.19356576899999</v>
      </c>
      <c r="L25" s="95">
        <v>309.28864640000006</v>
      </c>
      <c r="M25" s="96">
        <v>49.889360334999999</v>
      </c>
      <c r="N25" s="96">
        <v>0.25133570500000002</v>
      </c>
      <c r="O25" s="96">
        <v>1.6455000000000001E-2</v>
      </c>
      <c r="P25" s="96">
        <v>0</v>
      </c>
      <c r="Q25" s="356">
        <v>50.157151040000002</v>
      </c>
      <c r="R25" s="159"/>
      <c r="S25" s="159"/>
    </row>
    <row r="26" spans="2:19" s="162" customFormat="1" ht="39.950000000000003" hidden="1" customHeight="1">
      <c r="B26" s="353">
        <v>44470</v>
      </c>
      <c r="C26" s="119">
        <v>397.68907822900002</v>
      </c>
      <c r="D26" s="93">
        <v>180.00291698500001</v>
      </c>
      <c r="E26" s="93">
        <v>1.8837075249999999</v>
      </c>
      <c r="F26" s="93">
        <v>0</v>
      </c>
      <c r="G26" s="93">
        <v>28.545061947000001</v>
      </c>
      <c r="H26" s="93">
        <v>1.049207008</v>
      </c>
      <c r="I26" s="93">
        <v>1.009590754</v>
      </c>
      <c r="J26" s="93">
        <v>2.4880961859999999</v>
      </c>
      <c r="K26" s="93">
        <v>128.29199335000001</v>
      </c>
      <c r="L26" s="92">
        <v>343.29124675499997</v>
      </c>
      <c r="M26" s="93">
        <v>54.265870661000001</v>
      </c>
      <c r="N26" s="93">
        <v>0.26116190500000003</v>
      </c>
      <c r="O26" s="93">
        <v>1.6455000000000001E-2</v>
      </c>
      <c r="P26" s="93">
        <v>0</v>
      </c>
      <c r="Q26" s="354">
        <v>54.543487566000003</v>
      </c>
      <c r="R26" s="159"/>
      <c r="S26" s="159"/>
    </row>
    <row r="27" spans="2:19" s="161" customFormat="1" ht="39.950000000000003" hidden="1" customHeight="1">
      <c r="B27" s="355">
        <v>44501</v>
      </c>
      <c r="C27" s="118">
        <v>431.09103099999999</v>
      </c>
      <c r="D27" s="96">
        <v>193.07359500000001</v>
      </c>
      <c r="E27" s="96">
        <v>2.1896429999999998</v>
      </c>
      <c r="F27" s="96">
        <v>0</v>
      </c>
      <c r="G27" s="96">
        <v>28.521705999999998</v>
      </c>
      <c r="H27" s="96">
        <v>1.0858000000000001</v>
      </c>
      <c r="I27" s="96">
        <v>1.108668</v>
      </c>
      <c r="J27" s="96">
        <v>2.78</v>
      </c>
      <c r="K27" s="96">
        <v>142.6</v>
      </c>
      <c r="L27" s="95">
        <v>371.37099999999998</v>
      </c>
      <c r="M27" s="96">
        <v>59.414999999999999</v>
      </c>
      <c r="N27" s="96">
        <v>0.28748800000000002</v>
      </c>
      <c r="O27" s="96">
        <v>1.6455000000000001E-2</v>
      </c>
      <c r="P27" s="96">
        <v>0</v>
      </c>
      <c r="Q27" s="356">
        <v>59.718943000000003</v>
      </c>
      <c r="R27" s="159"/>
      <c r="S27" s="159"/>
    </row>
    <row r="28" spans="2:19" s="162" customFormat="1" ht="39.950000000000003" hidden="1" customHeight="1">
      <c r="B28" s="357">
        <v>44531</v>
      </c>
      <c r="C28" s="119">
        <v>474.2</v>
      </c>
      <c r="D28" s="93">
        <v>212.07</v>
      </c>
      <c r="E28" s="93">
        <v>2.41</v>
      </c>
      <c r="F28" s="93">
        <v>0</v>
      </c>
      <c r="G28" s="93">
        <v>29.46</v>
      </c>
      <c r="H28" s="93">
        <v>1.22</v>
      </c>
      <c r="I28" s="93">
        <v>1.18</v>
      </c>
      <c r="J28" s="93">
        <v>3.6520000000000001</v>
      </c>
      <c r="K28" s="93">
        <v>159.66</v>
      </c>
      <c r="L28" s="92">
        <v>409.7</v>
      </c>
      <c r="M28" s="93">
        <v>64.239999999999995</v>
      </c>
      <c r="N28" s="93">
        <v>0.3</v>
      </c>
      <c r="O28" s="93">
        <v>0.02</v>
      </c>
      <c r="P28" s="93">
        <v>0</v>
      </c>
      <c r="Q28" s="354">
        <v>64.559999999999988</v>
      </c>
      <c r="R28" s="159"/>
      <c r="S28" s="159"/>
    </row>
    <row r="29" spans="2:19" s="161" customFormat="1" ht="39.950000000000003" hidden="1" customHeight="1">
      <c r="B29" s="351">
        <v>2022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352"/>
      <c r="R29" s="159"/>
      <c r="S29" s="159"/>
    </row>
    <row r="30" spans="2:19" s="161" customFormat="1" ht="39.950000000000003" hidden="1" customHeight="1">
      <c r="B30" s="355">
        <v>44562</v>
      </c>
      <c r="C30" s="118">
        <v>50.7</v>
      </c>
      <c r="D30" s="148">
        <v>28.96</v>
      </c>
      <c r="E30" s="148">
        <v>0.28999999999999998</v>
      </c>
      <c r="F30" s="148">
        <v>0</v>
      </c>
      <c r="G30" s="148">
        <v>0.86</v>
      </c>
      <c r="H30" s="148">
        <v>0.1</v>
      </c>
      <c r="I30" s="148">
        <v>0.34</v>
      </c>
      <c r="J30" s="148">
        <v>0.13</v>
      </c>
      <c r="K30" s="148">
        <v>15.83</v>
      </c>
      <c r="L30" s="118">
        <v>46.5</v>
      </c>
      <c r="M30" s="148">
        <v>4.1900000000000004</v>
      </c>
      <c r="N30" s="148">
        <v>0.01</v>
      </c>
      <c r="O30" s="148">
        <v>0</v>
      </c>
      <c r="P30" s="148">
        <v>0</v>
      </c>
      <c r="Q30" s="358">
        <v>4.2</v>
      </c>
      <c r="R30" s="192"/>
      <c r="S30" s="159"/>
    </row>
    <row r="31" spans="2:19" s="162" customFormat="1" ht="39.950000000000003" hidden="1" customHeight="1">
      <c r="B31" s="353">
        <v>44615</v>
      </c>
      <c r="C31" s="119">
        <v>25.299999999999997</v>
      </c>
      <c r="D31" s="147">
        <v>7.3249999999999957</v>
      </c>
      <c r="E31" s="147">
        <v>4.9000000000000044E-2</v>
      </c>
      <c r="F31" s="147">
        <v>0</v>
      </c>
      <c r="G31" s="147">
        <v>1.2400000000000002</v>
      </c>
      <c r="H31" s="147">
        <v>3.2000000000000001E-2</v>
      </c>
      <c r="I31" s="147">
        <v>0</v>
      </c>
      <c r="J31" s="147">
        <v>9.5000000000000001E-2</v>
      </c>
      <c r="K31" s="147">
        <v>12.453000000000001</v>
      </c>
      <c r="L31" s="119">
        <v>21.004000000000005</v>
      </c>
      <c r="M31" s="147">
        <v>4.2450000000000001</v>
      </c>
      <c r="N31" s="147">
        <v>6.0000000000000005E-2</v>
      </c>
      <c r="O31" s="147">
        <v>0</v>
      </c>
      <c r="P31" s="147">
        <v>0</v>
      </c>
      <c r="Q31" s="359">
        <v>4.3050000000000006</v>
      </c>
      <c r="R31" s="192"/>
      <c r="S31" s="159"/>
    </row>
    <row r="32" spans="2:19" s="161" customFormat="1" ht="39.950000000000003" hidden="1" customHeight="1">
      <c r="B32" s="355">
        <v>44622</v>
      </c>
      <c r="C32" s="118">
        <v>40.980000000000004</v>
      </c>
      <c r="D32" s="148">
        <v>18.400000000000006</v>
      </c>
      <c r="E32" s="148">
        <v>1.012</v>
      </c>
      <c r="F32" s="148">
        <v>0</v>
      </c>
      <c r="G32" s="148">
        <v>1.294</v>
      </c>
      <c r="H32" s="148">
        <v>3.2000000000000001E-2</v>
      </c>
      <c r="I32" s="148">
        <v>8.0999999999999989E-2</v>
      </c>
      <c r="J32" s="148">
        <v>0.42600000000000005</v>
      </c>
      <c r="K32" s="148">
        <v>15.750999999999998</v>
      </c>
      <c r="L32" s="118">
        <v>36.994</v>
      </c>
      <c r="M32" s="148">
        <v>3.9489999999999998</v>
      </c>
      <c r="N32" s="148">
        <v>3.1E-2</v>
      </c>
      <c r="O32" s="148">
        <v>0</v>
      </c>
      <c r="P32" s="148">
        <v>0</v>
      </c>
      <c r="Q32" s="358">
        <v>3.9800000000000004</v>
      </c>
      <c r="R32" s="192"/>
      <c r="S32" s="159"/>
    </row>
    <row r="33" spans="2:19" s="162" customFormat="1" ht="39.950000000000003" hidden="1" customHeight="1">
      <c r="B33" s="353">
        <v>44653</v>
      </c>
      <c r="C33" s="119">
        <v>36.58</v>
      </c>
      <c r="D33" s="147">
        <v>18.779422573999994</v>
      </c>
      <c r="E33" s="147">
        <v>0.13337383599999986</v>
      </c>
      <c r="F33" s="147">
        <v>0</v>
      </c>
      <c r="G33" s="147">
        <v>1.2419068299999996</v>
      </c>
      <c r="H33" s="147">
        <v>0.17076317300000002</v>
      </c>
      <c r="I33" s="147">
        <v>0.12814387000000002</v>
      </c>
      <c r="J33" s="147">
        <v>7.8271720999999905E-2</v>
      </c>
      <c r="K33" s="147">
        <v>11.995950927999999</v>
      </c>
      <c r="L33" s="119">
        <v>32.531999999999996</v>
      </c>
      <c r="M33" s="147">
        <v>4.0269595549999977</v>
      </c>
      <c r="N33" s="147">
        <v>1.5433847999999986E-2</v>
      </c>
      <c r="O33" s="147">
        <v>0</v>
      </c>
      <c r="P33" s="147">
        <v>0</v>
      </c>
      <c r="Q33" s="359">
        <v>4.0449999999999999</v>
      </c>
      <c r="R33" s="192"/>
      <c r="S33" s="159"/>
    </row>
    <row r="34" spans="2:19" s="161" customFormat="1" ht="39.950000000000003" hidden="1" customHeight="1">
      <c r="B34" s="355">
        <v>44683</v>
      </c>
      <c r="C34" s="118">
        <v>33.740000000000009</v>
      </c>
      <c r="D34" s="148">
        <v>13.431611745000012</v>
      </c>
      <c r="E34" s="148">
        <v>0.14618055799999996</v>
      </c>
      <c r="F34" s="148">
        <v>0</v>
      </c>
      <c r="G34" s="148">
        <v>1.015989834</v>
      </c>
      <c r="H34" s="148">
        <v>5.9261355999999932E-2</v>
      </c>
      <c r="I34" s="148">
        <v>5.8391018000000017E-2</v>
      </c>
      <c r="J34" s="148">
        <v>0.21258825000000026</v>
      </c>
      <c r="K34" s="148">
        <v>14.678526847220006</v>
      </c>
      <c r="L34" s="118">
        <v>29.599999999999994</v>
      </c>
      <c r="M34" s="148">
        <v>4.2204112440000046</v>
      </c>
      <c r="N34" s="148">
        <v>1.7645511480000001E-2</v>
      </c>
      <c r="O34" s="148">
        <v>0</v>
      </c>
      <c r="P34" s="148">
        <v>0</v>
      </c>
      <c r="Q34" s="358">
        <v>4.2354501584800026</v>
      </c>
      <c r="R34" s="192"/>
      <c r="S34" s="159"/>
    </row>
    <row r="35" spans="2:19" s="162" customFormat="1" ht="39.950000000000003" hidden="1" customHeight="1">
      <c r="B35" s="353">
        <v>44714</v>
      </c>
      <c r="C35" s="119">
        <v>48.379720018</v>
      </c>
      <c r="D35" s="147">
        <v>25.591850155999978</v>
      </c>
      <c r="E35" s="147">
        <v>0.20880884000000033</v>
      </c>
      <c r="F35" s="147">
        <v>0</v>
      </c>
      <c r="G35" s="147">
        <v>0.85108136800000089</v>
      </c>
      <c r="H35" s="147">
        <v>7.0007222000000036E-2</v>
      </c>
      <c r="I35" s="147">
        <v>8.3927858999999938E-2</v>
      </c>
      <c r="J35" s="147">
        <v>0.29315649299999968</v>
      </c>
      <c r="K35" s="147">
        <v>16.238840396779992</v>
      </c>
      <c r="L35" s="119">
        <v>43.34</v>
      </c>
      <c r="M35" s="147">
        <v>4.8527749159999978</v>
      </c>
      <c r="N35" s="147">
        <v>9.5440068520000004E-2</v>
      </c>
      <c r="O35" s="147">
        <v>0</v>
      </c>
      <c r="P35" s="147">
        <v>0</v>
      </c>
      <c r="Q35" s="359">
        <v>4.9482149845199963</v>
      </c>
      <c r="R35" s="192"/>
      <c r="S35" s="159"/>
    </row>
    <row r="36" spans="2:19" s="161" customFormat="1" ht="39.950000000000003" hidden="1" customHeight="1">
      <c r="B36" s="355">
        <v>44744</v>
      </c>
      <c r="C36" s="118">
        <v>33.525604108999971</v>
      </c>
      <c r="D36" s="148">
        <v>15.712027094999996</v>
      </c>
      <c r="E36" s="148">
        <v>0.22691289400000003</v>
      </c>
      <c r="F36" s="148">
        <v>0</v>
      </c>
      <c r="G36" s="148">
        <v>0.89581839600000013</v>
      </c>
      <c r="H36" s="148">
        <v>3.0837477999999974E-2</v>
      </c>
      <c r="I36" s="148">
        <v>-4.0181351000000032E-2</v>
      </c>
      <c r="J36" s="148">
        <v>8.3647046000000058E-2</v>
      </c>
      <c r="K36" s="148">
        <v>12.640056927000003</v>
      </c>
      <c r="L36" s="118">
        <v>29.545173360000007</v>
      </c>
      <c r="M36" s="148">
        <v>3.9165875770000014</v>
      </c>
      <c r="N36" s="148">
        <v>5.9898046999999982E-2</v>
      </c>
      <c r="O36" s="148">
        <v>0</v>
      </c>
      <c r="P36" s="148">
        <v>0</v>
      </c>
      <c r="Q36" s="358">
        <v>3.9764856240000057</v>
      </c>
      <c r="R36" s="192"/>
      <c r="S36" s="159"/>
    </row>
    <row r="37" spans="2:19" s="162" customFormat="1" ht="39.950000000000003" hidden="1" customHeight="1">
      <c r="B37" s="353">
        <v>44775</v>
      </c>
      <c r="C37" s="119">
        <v>52.504675872999996</v>
      </c>
      <c r="D37" s="147">
        <v>28.100088430000028</v>
      </c>
      <c r="E37" s="147">
        <v>0.23372387199999967</v>
      </c>
      <c r="F37" s="147">
        <v>1.4</v>
      </c>
      <c r="G37" s="147">
        <v>0.30120357199999948</v>
      </c>
      <c r="H37" s="147">
        <v>0.20513077099999999</v>
      </c>
      <c r="I37" s="147">
        <v>0.15071860400000003</v>
      </c>
      <c r="J37" s="147">
        <v>8.1336489999999984E-2</v>
      </c>
      <c r="K37" s="147">
        <v>18.712624900999998</v>
      </c>
      <c r="L37" s="119">
        <v>49.184826639999983</v>
      </c>
      <c r="M37" s="147">
        <v>3.2992667080000011</v>
      </c>
      <c r="N37" s="147">
        <v>2.0582525000000018E-2</v>
      </c>
      <c r="O37" s="147">
        <v>0</v>
      </c>
      <c r="P37" s="147">
        <v>0</v>
      </c>
      <c r="Q37" s="359">
        <v>3.3198492329999993</v>
      </c>
      <c r="R37" s="192"/>
      <c r="S37" s="159"/>
    </row>
    <row r="38" spans="2:19" s="161" customFormat="1" ht="39.950000000000003" hidden="1" customHeight="1">
      <c r="B38" s="355">
        <v>44806</v>
      </c>
      <c r="C38" s="118">
        <v>36.9</v>
      </c>
      <c r="D38" s="148">
        <v>11.892137168000005</v>
      </c>
      <c r="E38" s="148">
        <v>0.21586373200000031</v>
      </c>
      <c r="F38" s="148">
        <v>0</v>
      </c>
      <c r="G38" s="148">
        <v>2.2542399169999987</v>
      </c>
      <c r="H38" s="148">
        <v>0.24114586500000001</v>
      </c>
      <c r="I38" s="148">
        <v>9.9488550999999981E-2</v>
      </c>
      <c r="J38" s="148">
        <v>0.14178855000000046</v>
      </c>
      <c r="K38" s="148">
        <v>15.571325162999997</v>
      </c>
      <c r="L38" s="118">
        <v>30.4</v>
      </c>
      <c r="M38" s="148">
        <v>6.402400183999994</v>
      </c>
      <c r="N38" s="148">
        <v>5.0593263000000055E-2</v>
      </c>
      <c r="O38" s="148">
        <v>0</v>
      </c>
      <c r="P38" s="148">
        <v>0</v>
      </c>
      <c r="Q38" s="358">
        <v>6.4529934469999901</v>
      </c>
      <c r="R38" s="192"/>
      <c r="S38" s="159"/>
    </row>
    <row r="39" spans="2:19" s="162" customFormat="1" ht="39.950000000000003" hidden="1" customHeight="1">
      <c r="B39" s="353">
        <v>44836</v>
      </c>
      <c r="C39" s="119">
        <v>42.183080482999969</v>
      </c>
      <c r="D39" s="147">
        <v>24.072737816999989</v>
      </c>
      <c r="E39" s="147">
        <v>0.563280212</v>
      </c>
      <c r="F39" s="147">
        <v>0</v>
      </c>
      <c r="G39" s="147">
        <v>0.34888982100000021</v>
      </c>
      <c r="H39" s="147">
        <v>5.6170987000000117E-2</v>
      </c>
      <c r="I39" s="147">
        <v>8.2791098000000063E-2</v>
      </c>
      <c r="J39" s="147">
        <v>0.15413919899999939</v>
      </c>
      <c r="K39" s="147">
        <v>12.553279040000007</v>
      </c>
      <c r="L39" s="119">
        <v>37.831288174000008</v>
      </c>
      <c r="M39" s="147">
        <v>4.3219825090000015</v>
      </c>
      <c r="N39" s="147">
        <v>2.9809799999999886E-2</v>
      </c>
      <c r="O39" s="147">
        <v>0</v>
      </c>
      <c r="P39" s="147">
        <v>0</v>
      </c>
      <c r="Q39" s="359">
        <v>4.3517923090000039</v>
      </c>
      <c r="R39" s="192"/>
      <c r="S39" s="159"/>
    </row>
    <row r="40" spans="2:19" s="161" customFormat="1" ht="39.950000000000003" hidden="1" customHeight="1">
      <c r="B40" s="355">
        <v>44867</v>
      </c>
      <c r="C40" s="118">
        <v>44.338518155000031</v>
      </c>
      <c r="D40" s="148">
        <v>20.252721852999997</v>
      </c>
      <c r="E40" s="148">
        <v>0.34325296199999977</v>
      </c>
      <c r="F40" s="148">
        <v>0</v>
      </c>
      <c r="G40" s="148">
        <v>0.91647073000000212</v>
      </c>
      <c r="H40" s="148">
        <v>0.18094699999999986</v>
      </c>
      <c r="I40" s="148">
        <v>5.6570300999999934E-2</v>
      </c>
      <c r="J40" s="148">
        <v>0.10425935800000063</v>
      </c>
      <c r="K40" s="148">
        <v>18.799913105000002</v>
      </c>
      <c r="L40" s="118">
        <v>40.654135308999969</v>
      </c>
      <c r="M40" s="148">
        <v>3.5358008359999999</v>
      </c>
      <c r="N40" s="148">
        <v>0.14858201000000004</v>
      </c>
      <c r="O40" s="148">
        <v>0</v>
      </c>
      <c r="P40" s="148">
        <v>0</v>
      </c>
      <c r="Q40" s="358">
        <v>3.6843828459999983</v>
      </c>
      <c r="R40" s="192"/>
      <c r="S40" s="159"/>
    </row>
    <row r="41" spans="2:19" s="162" customFormat="1" ht="39.950000000000003" hidden="1" customHeight="1">
      <c r="B41" s="357">
        <v>44897</v>
      </c>
      <c r="C41" s="119">
        <v>34.299418968999987</v>
      </c>
      <c r="D41" s="147">
        <v>10.482403161999997</v>
      </c>
      <c r="E41" s="147">
        <v>0.27760309400000027</v>
      </c>
      <c r="F41" s="147">
        <v>0</v>
      </c>
      <c r="G41" s="147">
        <v>2.8803995319999984</v>
      </c>
      <c r="H41" s="147">
        <v>2.1736148000000011E-2</v>
      </c>
      <c r="I41" s="147">
        <v>6.1150050000000067E-2</v>
      </c>
      <c r="J41" s="147">
        <v>0.59981289299999951</v>
      </c>
      <c r="K41" s="147">
        <v>16.075482692000008</v>
      </c>
      <c r="L41" s="119">
        <v>30.398587571000064</v>
      </c>
      <c r="M41" s="147">
        <v>3.8398164709999989</v>
      </c>
      <c r="N41" s="147">
        <v>6.1014926999999997E-2</v>
      </c>
      <c r="O41" s="147">
        <v>0</v>
      </c>
      <c r="P41" s="147">
        <v>0</v>
      </c>
      <c r="Q41" s="359">
        <v>3.9008313980000011</v>
      </c>
      <c r="R41" s="192"/>
      <c r="S41" s="159"/>
    </row>
    <row r="42" spans="2:19" s="161" customFormat="1" ht="39.950000000000003" hidden="1" customHeight="1">
      <c r="B42" s="351">
        <v>2023</v>
      </c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360"/>
      <c r="R42" s="192"/>
      <c r="S42" s="159"/>
    </row>
    <row r="43" spans="2:19" s="161" customFormat="1" ht="39.950000000000003" hidden="1" customHeight="1">
      <c r="B43" s="355">
        <v>44927</v>
      </c>
      <c r="C43" s="118">
        <v>40.130565146000009</v>
      </c>
      <c r="D43" s="148">
        <v>19.670383075</v>
      </c>
      <c r="E43" s="148">
        <v>0.11764354999999999</v>
      </c>
      <c r="F43" s="148">
        <v>0</v>
      </c>
      <c r="G43" s="148">
        <v>1.2041519730000001</v>
      </c>
      <c r="H43" s="148">
        <v>0.11093847999999999</v>
      </c>
      <c r="I43" s="148">
        <v>5.3416032999999995E-2</v>
      </c>
      <c r="J43" s="148">
        <v>0</v>
      </c>
      <c r="K43" s="148">
        <v>14.774032035000001</v>
      </c>
      <c r="L43" s="118">
        <v>35.930565146000006</v>
      </c>
      <c r="M43" s="148">
        <v>4.0999999999999996</v>
      </c>
      <c r="N43" s="148">
        <v>0.1</v>
      </c>
      <c r="O43" s="148">
        <v>0</v>
      </c>
      <c r="P43" s="148">
        <v>0</v>
      </c>
      <c r="Q43" s="358">
        <v>4.1999999999999993</v>
      </c>
      <c r="R43" s="192"/>
      <c r="S43" s="159"/>
    </row>
    <row r="44" spans="2:19" s="162" customFormat="1" ht="39.950000000000003" hidden="1" customHeight="1">
      <c r="B44" s="361">
        <v>44980</v>
      </c>
      <c r="C44" s="119">
        <v>39.978054038999986</v>
      </c>
      <c r="D44" s="147">
        <v>18.199695756000001</v>
      </c>
      <c r="E44" s="147">
        <v>1.152147606</v>
      </c>
      <c r="F44" s="147">
        <v>0</v>
      </c>
      <c r="G44" s="147">
        <v>0.44089732599999998</v>
      </c>
      <c r="H44" s="147">
        <v>5.2048688000000023E-2</v>
      </c>
      <c r="I44" s="147">
        <v>3.2054893000000008E-2</v>
      </c>
      <c r="J44" s="147">
        <v>0.42980942099999997</v>
      </c>
      <c r="K44" s="147">
        <v>15.962033639999998</v>
      </c>
      <c r="L44" s="119">
        <v>36.268687329999992</v>
      </c>
      <c r="M44" s="147">
        <v>3.5801442520000011</v>
      </c>
      <c r="N44" s="147">
        <v>0.12922245699999999</v>
      </c>
      <c r="O44" s="147">
        <v>0</v>
      </c>
      <c r="P44" s="147">
        <v>0</v>
      </c>
      <c r="Q44" s="359">
        <v>3.7093667090000011</v>
      </c>
      <c r="R44" s="192"/>
      <c r="S44" s="159"/>
    </row>
    <row r="45" spans="2:19" s="161" customFormat="1" ht="39.950000000000003" hidden="1" customHeight="1">
      <c r="B45" s="355">
        <v>44987</v>
      </c>
      <c r="C45" s="118">
        <v>44.62478036200001</v>
      </c>
      <c r="D45" s="148">
        <v>21.164488186999996</v>
      </c>
      <c r="E45" s="148">
        <v>0.47315696900000015</v>
      </c>
      <c r="F45" s="148">
        <v>6.7762000000000003E-2</v>
      </c>
      <c r="G45" s="148">
        <v>1.2714241299999998</v>
      </c>
      <c r="H45" s="148">
        <v>0.13734848</v>
      </c>
      <c r="I45" s="148">
        <v>5.8153314999999983E-2</v>
      </c>
      <c r="J45" s="148">
        <v>3.4080550000000043E-2</v>
      </c>
      <c r="K45" s="148">
        <v>17.426970734999998</v>
      </c>
      <c r="L45" s="118">
        <v>40.633384366000001</v>
      </c>
      <c r="M45" s="148">
        <v>3.8229080489999978</v>
      </c>
      <c r="N45" s="148">
        <v>0.16848794699999997</v>
      </c>
      <c r="O45" s="148">
        <v>0</v>
      </c>
      <c r="P45" s="148">
        <v>0</v>
      </c>
      <c r="Q45" s="358">
        <v>3.9913959959999978</v>
      </c>
      <c r="R45" s="192"/>
      <c r="S45" s="159"/>
    </row>
    <row r="46" spans="2:19" s="162" customFormat="1" ht="39.950000000000003" hidden="1" customHeight="1">
      <c r="B46" s="361">
        <v>45018</v>
      </c>
      <c r="C46" s="119">
        <v>30.458340211000007</v>
      </c>
      <c r="D46" s="147">
        <v>16.876624670999995</v>
      </c>
      <c r="E46" s="147">
        <v>0.57924507999999997</v>
      </c>
      <c r="F46" s="147">
        <v>0</v>
      </c>
      <c r="G46" s="147">
        <v>0.56258489700000069</v>
      </c>
      <c r="H46" s="147">
        <v>3.9105923999999959E-2</v>
      </c>
      <c r="I46" s="147">
        <v>4.7081214000000038E-2</v>
      </c>
      <c r="J46" s="147">
        <v>6.0388825000000035E-2</v>
      </c>
      <c r="K46" s="147">
        <v>9.2777864670000056</v>
      </c>
      <c r="L46" s="119">
        <v>27.442817078000019</v>
      </c>
      <c r="M46" s="147">
        <v>2.9641363420000015</v>
      </c>
      <c r="N46" s="147">
        <v>5.1386791000000043E-2</v>
      </c>
      <c r="O46" s="147">
        <v>0</v>
      </c>
      <c r="P46" s="147">
        <v>0</v>
      </c>
      <c r="Q46" s="359">
        <v>3.0155231330000021</v>
      </c>
      <c r="R46" s="192"/>
      <c r="S46" s="159"/>
    </row>
    <row r="47" spans="2:19" s="161" customFormat="1" ht="39.950000000000003" hidden="1" customHeight="1">
      <c r="B47" s="355">
        <v>45070</v>
      </c>
      <c r="C47" s="118">
        <v>41.277061012000019</v>
      </c>
      <c r="D47" s="148">
        <v>17.957992692000019</v>
      </c>
      <c r="E47" s="148">
        <v>0.30135529000000005</v>
      </c>
      <c r="F47" s="148">
        <v>0</v>
      </c>
      <c r="G47" s="148">
        <v>2.0882563899999997</v>
      </c>
      <c r="H47" s="148">
        <v>9.813700000000003E-2</v>
      </c>
      <c r="I47" s="148">
        <v>4.5852401999999959E-2</v>
      </c>
      <c r="J47" s="148">
        <v>5.6608916999999925E-2</v>
      </c>
      <c r="K47" s="148">
        <v>16.221044959000011</v>
      </c>
      <c r="L47" s="118">
        <v>36.769247650000011</v>
      </c>
      <c r="M47" s="148">
        <v>4.4973600319999996</v>
      </c>
      <c r="N47" s="148">
        <v>1.0453330000000038E-2</v>
      </c>
      <c r="O47" s="148">
        <v>0</v>
      </c>
      <c r="P47" s="148">
        <v>0</v>
      </c>
      <c r="Q47" s="358">
        <v>4.5078133620000003</v>
      </c>
      <c r="R47" s="192"/>
      <c r="S47" s="159"/>
    </row>
    <row r="48" spans="2:19" s="162" customFormat="1" ht="39.950000000000003" hidden="1" customHeight="1">
      <c r="B48" s="361">
        <v>45102</v>
      </c>
      <c r="C48" s="119">
        <v>50.52967902599994</v>
      </c>
      <c r="D48" s="147">
        <v>25.235762816999994</v>
      </c>
      <c r="E48" s="147">
        <v>0.27295417900000007</v>
      </c>
      <c r="F48" s="147">
        <v>0</v>
      </c>
      <c r="G48" s="147">
        <v>0.78281776199999964</v>
      </c>
      <c r="H48" s="147">
        <v>0.15130194000000002</v>
      </c>
      <c r="I48" s="147">
        <v>4.4444116000000033E-2</v>
      </c>
      <c r="J48" s="147">
        <v>0.37235213700000003</v>
      </c>
      <c r="K48" s="147">
        <v>19.266774071999976</v>
      </c>
      <c r="L48" s="119">
        <v>46.126407022999956</v>
      </c>
      <c r="M48" s="147">
        <v>4.380818498</v>
      </c>
      <c r="N48" s="147">
        <v>2.2453504999999985E-2</v>
      </c>
      <c r="O48" s="147">
        <v>0</v>
      </c>
      <c r="P48" s="147">
        <v>0</v>
      </c>
      <c r="Q48" s="359">
        <v>4.4032720029999979</v>
      </c>
      <c r="R48" s="192"/>
      <c r="S48" s="159"/>
    </row>
    <row r="49" spans="2:19" s="161" customFormat="1" ht="39.950000000000003" hidden="1" customHeight="1">
      <c r="B49" s="355">
        <v>45133</v>
      </c>
      <c r="C49" s="118">
        <v>25.161280434999981</v>
      </c>
      <c r="D49" s="148">
        <v>8.0823519749999946</v>
      </c>
      <c r="E49" s="148">
        <v>0</v>
      </c>
      <c r="F49" s="148">
        <v>0</v>
      </c>
      <c r="G49" s="148">
        <v>0.41393939599999996</v>
      </c>
      <c r="H49" s="148">
        <v>3.0872000000000011E-2</v>
      </c>
      <c r="I49" s="148">
        <v>3.8376001999999965E-2</v>
      </c>
      <c r="J49" s="148">
        <v>0.2959110960000001</v>
      </c>
      <c r="K49" s="148">
        <v>13.031718496000025</v>
      </c>
      <c r="L49" s="118">
        <v>21.807146483999986</v>
      </c>
      <c r="M49" s="148">
        <v>3.2869662340000012</v>
      </c>
      <c r="N49" s="148">
        <v>6.7167716999999905E-2</v>
      </c>
      <c r="O49" s="148">
        <v>0</v>
      </c>
      <c r="P49" s="148">
        <v>0</v>
      </c>
      <c r="Q49" s="358">
        <v>3.3541339510000014</v>
      </c>
      <c r="R49" s="192"/>
      <c r="S49" s="159"/>
    </row>
    <row r="50" spans="2:19" s="162" customFormat="1" ht="39.950000000000003" hidden="1" customHeight="1">
      <c r="B50" s="361">
        <v>45165</v>
      </c>
      <c r="C50" s="119">
        <v>55.9</v>
      </c>
      <c r="D50" s="147">
        <v>31.952492184000008</v>
      </c>
      <c r="E50" s="147">
        <v>0.39990743599999945</v>
      </c>
      <c r="F50" s="147">
        <v>0</v>
      </c>
      <c r="G50" s="147">
        <v>3.2133178940000002</v>
      </c>
      <c r="H50" s="147">
        <v>6.4629311999999994E-2</v>
      </c>
      <c r="I50" s="147">
        <v>0.14996528100000001</v>
      </c>
      <c r="J50" s="147">
        <v>0.15699653399999991</v>
      </c>
      <c r="K50" s="147">
        <v>16</v>
      </c>
      <c r="L50" s="119">
        <v>51.9</v>
      </c>
      <c r="M50" s="147">
        <v>3.9885535559999994</v>
      </c>
      <c r="N50" s="147">
        <v>5.8389479999999994E-2</v>
      </c>
      <c r="O50" s="147">
        <v>0</v>
      </c>
      <c r="P50" s="147">
        <v>0</v>
      </c>
      <c r="Q50" s="359">
        <v>4.0469430360000018</v>
      </c>
      <c r="R50" s="192"/>
      <c r="S50" s="159"/>
    </row>
    <row r="51" spans="2:19" s="180" customFormat="1" ht="39.950000000000003" hidden="1" customHeight="1">
      <c r="B51" s="355">
        <v>45197</v>
      </c>
      <c r="C51" s="118">
        <v>40.4</v>
      </c>
      <c r="D51" s="148">
        <v>16.282643844000006</v>
      </c>
      <c r="E51" s="148">
        <v>0.2012355910000001</v>
      </c>
      <c r="F51" s="148">
        <v>0</v>
      </c>
      <c r="G51" s="148">
        <v>1.8358950959999998</v>
      </c>
      <c r="H51" s="148">
        <v>7.0131675999999921E-2</v>
      </c>
      <c r="I51" s="148">
        <v>6.141723799999993E-2</v>
      </c>
      <c r="J51" s="148">
        <v>0.23710661300000013</v>
      </c>
      <c r="K51" s="148">
        <v>17</v>
      </c>
      <c r="L51" s="118">
        <v>35.700000000000003</v>
      </c>
      <c r="M51" s="148">
        <v>4.6375879030000071</v>
      </c>
      <c r="N51" s="148">
        <v>4.0499869000000133E-2</v>
      </c>
      <c r="O51" s="148">
        <v>0</v>
      </c>
      <c r="P51" s="148">
        <v>0</v>
      </c>
      <c r="Q51" s="358">
        <v>4.6780877720000049</v>
      </c>
      <c r="R51" s="193"/>
      <c r="S51" s="181"/>
    </row>
    <row r="52" spans="2:19" s="162" customFormat="1" ht="39.950000000000003" hidden="1" customHeight="1">
      <c r="B52" s="361">
        <v>45228</v>
      </c>
      <c r="C52" s="119">
        <v>39.374908224000023</v>
      </c>
      <c r="D52" s="147">
        <v>19.832886592999984</v>
      </c>
      <c r="E52" s="147">
        <v>0.46385080000000034</v>
      </c>
      <c r="F52" s="147">
        <v>0</v>
      </c>
      <c r="G52" s="147">
        <v>1.0615788519999985</v>
      </c>
      <c r="H52" s="147">
        <v>8.8029989000000142E-2</v>
      </c>
      <c r="I52" s="147">
        <v>0</v>
      </c>
      <c r="J52" s="147">
        <v>0.21294802699999993</v>
      </c>
      <c r="K52" s="147">
        <v>14.952416030999984</v>
      </c>
      <c r="L52" s="119">
        <v>36.539496948000021</v>
      </c>
      <c r="M52" s="147">
        <v>2.7834932439999918</v>
      </c>
      <c r="N52" s="147">
        <v>5.1918032000000003E-2</v>
      </c>
      <c r="O52" s="147">
        <v>0</v>
      </c>
      <c r="P52" s="147">
        <v>0</v>
      </c>
      <c r="Q52" s="359">
        <v>2.835411275999995</v>
      </c>
      <c r="R52" s="192"/>
      <c r="S52" s="159"/>
    </row>
    <row r="53" spans="2:19" s="161" customFormat="1" ht="39.950000000000003" hidden="1" customHeight="1">
      <c r="B53" s="355">
        <v>45259</v>
      </c>
      <c r="C53" s="118">
        <v>50.400372576999985</v>
      </c>
      <c r="D53" s="148">
        <v>22.732090800000009</v>
      </c>
      <c r="E53" s="148">
        <v>0.15048005899999994</v>
      </c>
      <c r="F53" s="148">
        <v>0</v>
      </c>
      <c r="G53" s="148">
        <v>2.8601035600000024</v>
      </c>
      <c r="H53" s="148">
        <v>7.0926923999999891E-2</v>
      </c>
      <c r="I53" s="148">
        <v>6.1826634999999963E-2</v>
      </c>
      <c r="J53" s="148">
        <v>0.16106887399999992</v>
      </c>
      <c r="K53" s="148">
        <v>17.750237895000026</v>
      </c>
      <c r="L53" s="118">
        <v>43.786734747000025</v>
      </c>
      <c r="M53" s="148">
        <v>6.498978196000003</v>
      </c>
      <c r="N53" s="148">
        <v>0.1146596339999999</v>
      </c>
      <c r="O53" s="148">
        <v>0</v>
      </c>
      <c r="P53" s="148">
        <v>0</v>
      </c>
      <c r="Q53" s="358">
        <v>6.6136378300000018</v>
      </c>
      <c r="R53" s="192"/>
      <c r="S53" s="159"/>
    </row>
    <row r="54" spans="2:19" s="162" customFormat="1" ht="39.950000000000003" hidden="1" customHeight="1">
      <c r="B54" s="362">
        <v>45290</v>
      </c>
      <c r="C54" s="119">
        <v>42.707715324999981</v>
      </c>
      <c r="D54" s="147">
        <v>22.055991141000021</v>
      </c>
      <c r="E54" s="147">
        <v>0.43129920700000035</v>
      </c>
      <c r="F54" s="147">
        <v>0</v>
      </c>
      <c r="G54" s="147">
        <v>0.59155133500000012</v>
      </c>
      <c r="H54" s="147">
        <v>0.11237237099999997</v>
      </c>
      <c r="I54" s="147">
        <v>6.1312403000000071E-2</v>
      </c>
      <c r="J54" s="147">
        <v>0.26926145000000012</v>
      </c>
      <c r="K54" s="147">
        <v>15.821190636999944</v>
      </c>
      <c r="L54" s="119">
        <v>39.342978543999948</v>
      </c>
      <c r="M54" s="147">
        <v>3.3165962899999997</v>
      </c>
      <c r="N54" s="147">
        <v>4.8140491000000063E-2</v>
      </c>
      <c r="O54" s="147">
        <v>0</v>
      </c>
      <c r="P54" s="147">
        <v>0</v>
      </c>
      <c r="Q54" s="359">
        <v>3.3647367809999977</v>
      </c>
      <c r="R54" s="192"/>
      <c r="S54" s="159"/>
    </row>
    <row r="55" spans="2:19" s="161" customFormat="1" ht="39.950000000000003" hidden="1" customHeight="1">
      <c r="B55" s="351">
        <v>2024</v>
      </c>
      <c r="C55" s="244"/>
      <c r="D55" s="244"/>
      <c r="E55" s="244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360"/>
      <c r="R55" s="159"/>
      <c r="S55" s="159"/>
    </row>
    <row r="56" spans="2:19" s="180" customFormat="1" ht="39.950000000000003" hidden="1" customHeight="1">
      <c r="B56" s="355">
        <v>45292</v>
      </c>
      <c r="C56" s="118">
        <v>43.968510504999998</v>
      </c>
      <c r="D56" s="148">
        <v>22.668543917000004</v>
      </c>
      <c r="E56" s="148">
        <v>0.31840737499999999</v>
      </c>
      <c r="F56" s="148">
        <v>0.26624999999999999</v>
      </c>
      <c r="G56" s="148">
        <v>0.88858072600000004</v>
      </c>
      <c r="H56" s="148">
        <v>5.8855575E-2</v>
      </c>
      <c r="I56" s="148">
        <v>4.9983622999999998E-2</v>
      </c>
      <c r="J56" s="148">
        <v>0.15367181099999999</v>
      </c>
      <c r="K56" s="148">
        <v>15.732603485</v>
      </c>
      <c r="L56" s="118">
        <v>40.136896512</v>
      </c>
      <c r="M56" s="148">
        <v>3.7962519690000001</v>
      </c>
      <c r="N56" s="148">
        <v>3.5362023999999999E-2</v>
      </c>
      <c r="O56" s="148">
        <v>0</v>
      </c>
      <c r="P56" s="148">
        <v>0</v>
      </c>
      <c r="Q56" s="358">
        <v>3.8316139929999999</v>
      </c>
      <c r="R56" s="193"/>
      <c r="S56" s="181"/>
    </row>
    <row r="57" spans="2:19" s="162" customFormat="1" ht="39.950000000000003" hidden="1" customHeight="1">
      <c r="B57" s="361">
        <v>45323</v>
      </c>
      <c r="C57" s="119">
        <v>42.481489495000005</v>
      </c>
      <c r="D57" s="147">
        <v>19.191456082999995</v>
      </c>
      <c r="E57" s="147">
        <v>7.5592625000000024E-2</v>
      </c>
      <c r="F57" s="147">
        <v>-2.4999999999997247E-4</v>
      </c>
      <c r="G57" s="147">
        <v>0.44441927399999992</v>
      </c>
      <c r="H57" s="147">
        <v>0.84914442499999998</v>
      </c>
      <c r="I57" s="147">
        <v>5.9016377000000002E-2</v>
      </c>
      <c r="J57" s="147">
        <v>0.30032818900000002</v>
      </c>
      <c r="K57" s="147">
        <v>17.217396515000004</v>
      </c>
      <c r="L57" s="119">
        <v>38.137103488000001</v>
      </c>
      <c r="M57" s="147">
        <v>4.283748031</v>
      </c>
      <c r="N57" s="147">
        <v>6.0637976000000003E-2</v>
      </c>
      <c r="O57" s="147">
        <v>0</v>
      </c>
      <c r="P57" s="147">
        <v>0</v>
      </c>
      <c r="Q57" s="359">
        <v>4.3443860070000007</v>
      </c>
      <c r="R57" s="192"/>
      <c r="S57" s="159"/>
    </row>
    <row r="58" spans="2:19" s="180" customFormat="1" ht="39.950000000000003" hidden="1" customHeight="1">
      <c r="B58" s="355">
        <v>45352</v>
      </c>
      <c r="C58" s="118">
        <v>41.984999999999999</v>
      </c>
      <c r="D58" s="148">
        <v>18.880000000000003</v>
      </c>
      <c r="E58" s="148">
        <v>0.19099999999999995</v>
      </c>
      <c r="F58" s="148">
        <v>0</v>
      </c>
      <c r="G58" s="148">
        <v>0.68200000000000016</v>
      </c>
      <c r="H58" s="148">
        <v>0.90899999999999992</v>
      </c>
      <c r="I58" s="148">
        <v>3.9999999999999994E-2</v>
      </c>
      <c r="J58" s="148">
        <v>0.13299999999999995</v>
      </c>
      <c r="K58" s="148">
        <v>17.049999999999997</v>
      </c>
      <c r="L58" s="118">
        <v>37.885000000000005</v>
      </c>
      <c r="M58" s="148">
        <v>4.0129999999999999</v>
      </c>
      <c r="N58" s="148">
        <v>8.6999999999999994E-2</v>
      </c>
      <c r="O58" s="148">
        <v>0</v>
      </c>
      <c r="P58" s="148">
        <v>0</v>
      </c>
      <c r="Q58" s="358">
        <v>4.0999999999999996</v>
      </c>
      <c r="R58" s="193"/>
      <c r="S58" s="181"/>
    </row>
    <row r="59" spans="2:19" s="162" customFormat="1" ht="39.950000000000003" hidden="1" customHeight="1">
      <c r="B59" s="361">
        <v>45383</v>
      </c>
      <c r="C59" s="119">
        <v>42.830806385000017</v>
      </c>
      <c r="D59" s="147">
        <v>22.402150309</v>
      </c>
      <c r="E59" s="147">
        <v>0.11542189500000011</v>
      </c>
      <c r="F59" s="147">
        <v>7.9000000000001291E-4</v>
      </c>
      <c r="G59" s="147">
        <v>1.5206283839999997</v>
      </c>
      <c r="H59" s="147">
        <v>8.1054795000000013E-2</v>
      </c>
      <c r="I59" s="147">
        <v>3.044891700000002E-2</v>
      </c>
      <c r="J59" s="147">
        <v>0.50217933499999989</v>
      </c>
      <c r="K59" s="147">
        <v>13.890157000999992</v>
      </c>
      <c r="L59" s="119">
        <v>38.542830636000005</v>
      </c>
      <c r="M59" s="147">
        <v>4.2740171350000011</v>
      </c>
      <c r="N59" s="147">
        <v>1.3958614000000008E-2</v>
      </c>
      <c r="O59" s="147">
        <v>0</v>
      </c>
      <c r="P59" s="147">
        <v>0</v>
      </c>
      <c r="Q59" s="359">
        <v>4.287975749000001</v>
      </c>
      <c r="R59" s="192"/>
      <c r="S59" s="159"/>
    </row>
    <row r="60" spans="2:19" s="180" customFormat="1" ht="39.950000000000003" hidden="1" customHeight="1">
      <c r="B60" s="355">
        <v>45413</v>
      </c>
      <c r="C60" s="118">
        <f t="shared" ref="C60:C67" si="1">L60+Q60</f>
        <v>45.071821460000002</v>
      </c>
      <c r="D60" s="148">
        <v>21.577962549000006</v>
      </c>
      <c r="E60" s="148">
        <v>0.12549281300000004</v>
      </c>
      <c r="F60" s="148">
        <v>0.91192304300000004</v>
      </c>
      <c r="G60" s="148">
        <v>0.76609472500000031</v>
      </c>
      <c r="H60" s="148">
        <v>0</v>
      </c>
      <c r="I60" s="148">
        <v>6.2379172000000011E-2</v>
      </c>
      <c r="J60" s="148">
        <v>0.12879122542999988</v>
      </c>
      <c r="K60" s="148">
        <v>17.420992792999996</v>
      </c>
      <c r="L60" s="118">
        <v>41</v>
      </c>
      <c r="M60" s="148">
        <v>4.0445801880000012</v>
      </c>
      <c r="N60" s="148">
        <v>2.7241271999999983E-2</v>
      </c>
      <c r="O60" s="148">
        <v>0</v>
      </c>
      <c r="P60" s="148">
        <v>0</v>
      </c>
      <c r="Q60" s="358">
        <f>SUM(M60:P60)</f>
        <v>4.0718214600000016</v>
      </c>
      <c r="R60" s="193"/>
      <c r="S60" s="181"/>
    </row>
    <row r="61" spans="2:19" s="162" customFormat="1" ht="39.950000000000003" hidden="1" customHeight="1">
      <c r="B61" s="361">
        <v>45444</v>
      </c>
      <c r="C61" s="119">
        <f t="shared" si="1"/>
        <v>37.41115246457003</v>
      </c>
      <c r="D61" s="147">
        <v>19.328238869000018</v>
      </c>
      <c r="E61" s="147">
        <v>0.11642208099999996</v>
      </c>
      <c r="F61" s="147">
        <v>0</v>
      </c>
      <c r="G61" s="147">
        <v>0.71141376900000086</v>
      </c>
      <c r="H61" s="147">
        <v>0.98754440100000007</v>
      </c>
      <c r="I61" s="147">
        <v>7.7517439000000021E-2</v>
      </c>
      <c r="J61" s="147">
        <v>0.15553000956999963</v>
      </c>
      <c r="K61" s="147">
        <v>13.246951732000014</v>
      </c>
      <c r="L61" s="119">
        <f>SUM(D61:K61)</f>
        <v>34.62361830057003</v>
      </c>
      <c r="M61" s="147">
        <v>2.7242695299999973</v>
      </c>
      <c r="N61" s="147">
        <v>6.3264634000000042E-2</v>
      </c>
      <c r="O61" s="147">
        <v>0</v>
      </c>
      <c r="P61" s="147">
        <v>0</v>
      </c>
      <c r="Q61" s="359">
        <f>SUM(M61:P61)</f>
        <v>2.7875341639999975</v>
      </c>
      <c r="R61" s="192"/>
      <c r="S61" s="159"/>
    </row>
    <row r="62" spans="2:19" s="180" customFormat="1" ht="39.950000000000003" hidden="1" customHeight="1">
      <c r="B62" s="355">
        <v>45474</v>
      </c>
      <c r="C62" s="118">
        <f t="shared" si="1"/>
        <v>52.660475231000014</v>
      </c>
      <c r="D62" s="148">
        <v>25.710868919000021</v>
      </c>
      <c r="E62" s="148">
        <v>0.22779795400000036</v>
      </c>
      <c r="F62" s="148">
        <v>0</v>
      </c>
      <c r="G62" s="148">
        <v>4.8908777040000002</v>
      </c>
      <c r="H62" s="148">
        <v>5.2225957000000101E-2</v>
      </c>
      <c r="I62" s="148">
        <v>5.1619045999999946E-2</v>
      </c>
      <c r="J62" s="148">
        <v>0.14599200500000009</v>
      </c>
      <c r="K62" s="148">
        <v>17.59109364599999</v>
      </c>
      <c r="L62" s="118">
        <f>SUM(D62:K62)</f>
        <v>48.670475231000012</v>
      </c>
      <c r="M62" s="148">
        <v>3.94</v>
      </c>
      <c r="N62" s="148">
        <v>0.05</v>
      </c>
      <c r="O62" s="148">
        <v>0</v>
      </c>
      <c r="P62" s="148">
        <v>0</v>
      </c>
      <c r="Q62" s="358">
        <f>SUM(M62:P62)</f>
        <v>3.9899999999999998</v>
      </c>
      <c r="R62" s="193"/>
      <c r="S62" s="181"/>
    </row>
    <row r="63" spans="2:19" s="162" customFormat="1" ht="39.950000000000003" hidden="1" customHeight="1">
      <c r="B63" s="361">
        <v>45505</v>
      </c>
      <c r="C63" s="119">
        <f t="shared" si="1"/>
        <v>56.2</v>
      </c>
      <c r="D63" s="147">
        <v>26.135654287999984</v>
      </c>
      <c r="E63" s="147">
        <v>0.98147138499999964</v>
      </c>
      <c r="F63" s="147">
        <v>0</v>
      </c>
      <c r="G63" s="147">
        <v>0.83686372899999917</v>
      </c>
      <c r="H63" s="147">
        <v>0.32190788100000001</v>
      </c>
      <c r="I63" s="147">
        <v>3.6422174000000029E-2</v>
      </c>
      <c r="J63" s="147">
        <v>0.15324875700000007</v>
      </c>
      <c r="K63" s="147">
        <v>18.989999999999998</v>
      </c>
      <c r="L63" s="119">
        <v>47.5</v>
      </c>
      <c r="M63" s="147">
        <v>8.5</v>
      </c>
      <c r="N63" s="147">
        <v>0.22</v>
      </c>
      <c r="O63" s="147">
        <v>0</v>
      </c>
      <c r="P63" s="147">
        <v>0</v>
      </c>
      <c r="Q63" s="359">
        <v>8.6999999999999993</v>
      </c>
      <c r="R63" s="192"/>
      <c r="S63" s="159"/>
    </row>
    <row r="64" spans="2:19" s="180" customFormat="1" ht="39.950000000000003" hidden="1" customHeight="1">
      <c r="B64" s="355">
        <v>45536</v>
      </c>
      <c r="C64" s="118">
        <f t="shared" si="1"/>
        <v>30.84</v>
      </c>
      <c r="D64" s="148">
        <v>14.33</v>
      </c>
      <c r="E64" s="148">
        <v>0</v>
      </c>
      <c r="F64" s="148">
        <v>0</v>
      </c>
      <c r="G64" s="148">
        <v>0.48</v>
      </c>
      <c r="H64" s="148">
        <v>0</v>
      </c>
      <c r="I64" s="148">
        <v>0.05</v>
      </c>
      <c r="J64" s="148">
        <v>0.19</v>
      </c>
      <c r="K64" s="148">
        <v>14.25</v>
      </c>
      <c r="L64" s="118">
        <v>29.3</v>
      </c>
      <c r="M64" s="148">
        <v>1.47</v>
      </c>
      <c r="N64" s="148">
        <v>7.0000000000000007E-2</v>
      </c>
      <c r="O64" s="148">
        <v>0</v>
      </c>
      <c r="P64" s="148">
        <v>0</v>
      </c>
      <c r="Q64" s="358">
        <v>1.54</v>
      </c>
      <c r="R64" s="193"/>
      <c r="S64" s="181"/>
    </row>
    <row r="65" spans="2:19" s="162" customFormat="1" ht="39.950000000000003" hidden="1" customHeight="1">
      <c r="B65" s="361">
        <v>45594</v>
      </c>
      <c r="C65" s="119">
        <f t="shared" si="1"/>
        <v>46.15</v>
      </c>
      <c r="D65" s="147">
        <v>23.03</v>
      </c>
      <c r="E65" s="147">
        <v>0.27</v>
      </c>
      <c r="F65" s="147">
        <v>0</v>
      </c>
      <c r="G65" s="147">
        <v>0.44</v>
      </c>
      <c r="H65" s="147">
        <v>0.11</v>
      </c>
      <c r="I65" s="147">
        <v>0.06</v>
      </c>
      <c r="J65" s="147">
        <v>0.13</v>
      </c>
      <c r="K65" s="147">
        <v>17.79</v>
      </c>
      <c r="L65" s="119">
        <v>41.82</v>
      </c>
      <c r="M65" s="147">
        <v>4.26</v>
      </c>
      <c r="N65" s="147">
        <v>7.0000000000000007E-2</v>
      </c>
      <c r="O65" s="147">
        <v>0</v>
      </c>
      <c r="P65" s="147">
        <v>0</v>
      </c>
      <c r="Q65" s="359">
        <v>4.33</v>
      </c>
      <c r="R65" s="192"/>
      <c r="S65" s="159"/>
    </row>
    <row r="66" spans="2:19" s="161" customFormat="1" ht="39.950000000000003" hidden="1" customHeight="1">
      <c r="B66" s="355">
        <v>45625</v>
      </c>
      <c r="C66" s="118">
        <f t="shared" si="1"/>
        <v>41.784755983210005</v>
      </c>
      <c r="D66" s="148">
        <v>22.322638464999983</v>
      </c>
      <c r="E66" s="148">
        <v>0.20332758699999998</v>
      </c>
      <c r="F66" s="148">
        <v>0</v>
      </c>
      <c r="G66" s="148">
        <v>0.24434392200000055</v>
      </c>
      <c r="H66" s="148">
        <v>1.9359999999999822E-2</v>
      </c>
      <c r="I66" s="148">
        <v>2.2112770000000004E-2</v>
      </c>
      <c r="J66" s="148">
        <v>9.9857894569999939E-2</v>
      </c>
      <c r="K66" s="148">
        <v>14.312137010000015</v>
      </c>
      <c r="L66" s="118">
        <f>SUM(D66:K66)</f>
        <v>37.22377764857</v>
      </c>
      <c r="M66" s="148">
        <v>4.5018644610000038</v>
      </c>
      <c r="N66" s="148">
        <v>5.911387363999987E-2</v>
      </c>
      <c r="O66" s="148">
        <v>0</v>
      </c>
      <c r="P66" s="148">
        <v>0</v>
      </c>
      <c r="Q66" s="358">
        <f>SUM(M66:P66)</f>
        <v>4.5609783346400032</v>
      </c>
      <c r="R66" s="192"/>
      <c r="S66" s="159"/>
    </row>
    <row r="67" spans="2:19" s="162" customFormat="1" ht="39.950000000000003" hidden="1" customHeight="1">
      <c r="B67" s="362">
        <v>45656</v>
      </c>
      <c r="C67" s="256">
        <f t="shared" si="1"/>
        <v>52.9776718026</v>
      </c>
      <c r="D67" s="257">
        <f>257.753566297/10</f>
        <v>25.775356629700003</v>
      </c>
      <c r="E67" s="257">
        <f>2.764296677/10</f>
        <v>0.27642966769999999</v>
      </c>
      <c r="F67" s="257">
        <f>0.51989/10</f>
        <v>5.1988999999999994E-2</v>
      </c>
      <c r="G67" s="257">
        <f>12.697741226/10</f>
        <v>1.2697741225999999</v>
      </c>
      <c r="H67" s="257">
        <f>2.634576/10</f>
        <v>0.26345760000000001</v>
      </c>
      <c r="I67" s="257">
        <f>0.593983885/10</f>
        <v>5.9398388499999996E-2</v>
      </c>
      <c r="J67" s="257">
        <f>2.830970319/10</f>
        <v>0.28309703190000002</v>
      </c>
      <c r="K67" s="257">
        <f>198.753513096/10</f>
        <v>19.875351309599999</v>
      </c>
      <c r="L67" s="256">
        <f>SUM(D67:K67)</f>
        <v>47.854853750000004</v>
      </c>
      <c r="M67" s="257">
        <f>50.240859156/10</f>
        <v>5.0240859155999997</v>
      </c>
      <c r="N67" s="257">
        <f>0.98732137/10</f>
        <v>9.8732136999999998E-2</v>
      </c>
      <c r="O67" s="257">
        <v>0</v>
      </c>
      <c r="P67" s="257">
        <v>0</v>
      </c>
      <c r="Q67" s="363">
        <f>SUM(M67:P67)</f>
        <v>5.1228180525999996</v>
      </c>
      <c r="R67" s="192"/>
      <c r="S67" s="159"/>
    </row>
    <row r="68" spans="2:19" s="161" customFormat="1" ht="39.950000000000003" customHeight="1">
      <c r="B68" s="351">
        <v>2025</v>
      </c>
      <c r="C68" s="244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360"/>
      <c r="R68" s="159"/>
      <c r="S68" s="159"/>
    </row>
    <row r="69" spans="2:19" s="180" customFormat="1" ht="39.950000000000003" hidden="1" customHeight="1">
      <c r="B69" s="355">
        <v>45658</v>
      </c>
      <c r="C69" s="118">
        <v>49.2</v>
      </c>
      <c r="D69" s="148">
        <v>27.41</v>
      </c>
      <c r="E69" s="148">
        <v>0.23100000000000001</v>
      </c>
      <c r="F69" s="148">
        <v>0</v>
      </c>
      <c r="G69" s="148">
        <v>1.095</v>
      </c>
      <c r="H69" s="148">
        <v>3.4000000000000002E-2</v>
      </c>
      <c r="I69" s="148">
        <v>4.9000000000000002E-2</v>
      </c>
      <c r="J69" s="148">
        <v>0.153</v>
      </c>
      <c r="K69" s="148">
        <v>16.364999999999998</v>
      </c>
      <c r="L69" s="118">
        <v>45.34</v>
      </c>
      <c r="M69" s="148">
        <v>3.8650000000000002</v>
      </c>
      <c r="N69" s="148">
        <v>4.6100000000000002E-2</v>
      </c>
      <c r="O69" s="148">
        <v>0</v>
      </c>
      <c r="P69" s="148">
        <v>0</v>
      </c>
      <c r="Q69" s="358">
        <v>3.9</v>
      </c>
      <c r="R69" s="193"/>
      <c r="S69" s="181"/>
    </row>
    <row r="70" spans="2:19" s="180" customFormat="1" ht="39.950000000000003" hidden="1" customHeight="1">
      <c r="B70" s="361">
        <v>45689</v>
      </c>
      <c r="C70" s="119">
        <v>43.283416985710005</v>
      </c>
      <c r="D70" s="147">
        <v>19.15968985300001</v>
      </c>
      <c r="E70" s="147">
        <v>0.15565417900000003</v>
      </c>
      <c r="F70" s="147">
        <v>0</v>
      </c>
      <c r="G70" s="147">
        <v>0.96004718599999972</v>
      </c>
      <c r="H70" s="147">
        <v>2.0973989999999998E-2</v>
      </c>
      <c r="I70" s="147">
        <v>6.2071569000000007E-2</v>
      </c>
      <c r="J70" s="147">
        <v>8.4471479000000016E-2</v>
      </c>
      <c r="K70" s="147">
        <v>18.0014701783</v>
      </c>
      <c r="L70" s="119">
        <f>SUM(D70:K70)</f>
        <v>38.444378434300013</v>
      </c>
      <c r="M70" s="147">
        <v>4.8710360240000004</v>
      </c>
      <c r="N70" s="147">
        <v>-3.1997472589999992E-2</v>
      </c>
      <c r="O70" s="147">
        <v>0</v>
      </c>
      <c r="P70" s="147">
        <v>0</v>
      </c>
      <c r="Q70" s="359">
        <f>SUM(M70:P70)</f>
        <v>4.8390385514100007</v>
      </c>
      <c r="R70" s="193"/>
      <c r="S70" s="181"/>
    </row>
    <row r="71" spans="2:19" s="162" customFormat="1" ht="39.950000000000003" hidden="1" customHeight="1">
      <c r="B71" s="355">
        <v>45717</v>
      </c>
      <c r="C71" s="118">
        <v>39.44461368528998</v>
      </c>
      <c r="D71" s="148">
        <v>19.904996428999986</v>
      </c>
      <c r="E71" s="148">
        <v>0.42351101299999994</v>
      </c>
      <c r="F71" s="148">
        <v>0</v>
      </c>
      <c r="G71" s="148">
        <v>0.41829424800000004</v>
      </c>
      <c r="H71" s="148">
        <v>0.11702799999999999</v>
      </c>
      <c r="I71" s="148">
        <v>7.9049555999999979E-2</v>
      </c>
      <c r="J71" s="148">
        <v>0.19745974600000002</v>
      </c>
      <c r="K71" s="148">
        <v>16.037969472699999</v>
      </c>
      <c r="L71" s="118">
        <v>37.178308464699981</v>
      </c>
      <c r="M71" s="148">
        <v>2.3705407479999998</v>
      </c>
      <c r="N71" s="148">
        <v>0</v>
      </c>
      <c r="O71" s="148">
        <v>0</v>
      </c>
      <c r="P71" s="148">
        <v>0</v>
      </c>
      <c r="Q71" s="358">
        <f>SUM(M71:P71)</f>
        <v>2.3705407479999998</v>
      </c>
      <c r="R71" s="192"/>
      <c r="S71" s="159"/>
    </row>
    <row r="72" spans="2:19" s="162" customFormat="1" ht="39.950000000000003" hidden="1" customHeight="1">
      <c r="B72" s="361">
        <v>45748</v>
      </c>
      <c r="C72" s="119">
        <f>L72+Q72</f>
        <v>48.319999999999993</v>
      </c>
      <c r="D72" s="147">
        <v>27</v>
      </c>
      <c r="E72" s="147">
        <v>0.11</v>
      </c>
      <c r="F72" s="147">
        <v>0</v>
      </c>
      <c r="G72" s="147">
        <v>0.37</v>
      </c>
      <c r="H72" s="147">
        <v>0.01</v>
      </c>
      <c r="I72" s="147">
        <v>0.06</v>
      </c>
      <c r="J72" s="147">
        <v>0.11</v>
      </c>
      <c r="K72" s="147">
        <v>16.079999999999998</v>
      </c>
      <c r="L72" s="119">
        <f>D72+E72+F72+G72+H72+I72+J72+K72</f>
        <v>43.739999999999995</v>
      </c>
      <c r="M72" s="147">
        <v>4.4000000000000004</v>
      </c>
      <c r="N72" s="147">
        <v>0.18</v>
      </c>
      <c r="O72" s="147">
        <v>0</v>
      </c>
      <c r="P72" s="147">
        <v>0</v>
      </c>
      <c r="Q72" s="359">
        <f>P72+O72+N72+M72</f>
        <v>4.58</v>
      </c>
      <c r="R72" s="192"/>
      <c r="S72" s="159"/>
    </row>
    <row r="73" spans="2:19" s="180" customFormat="1" ht="47.25" hidden="1" customHeight="1">
      <c r="B73" s="355">
        <v>45778</v>
      </c>
      <c r="C73" s="118">
        <f>L73+Q73</f>
        <v>45.639999999999993</v>
      </c>
      <c r="D73" s="148">
        <v>23.48</v>
      </c>
      <c r="E73" s="148">
        <v>0.46</v>
      </c>
      <c r="F73" s="148">
        <v>0</v>
      </c>
      <c r="G73" s="148">
        <v>1</v>
      </c>
      <c r="H73" s="148">
        <v>0.08</v>
      </c>
      <c r="I73" s="148">
        <v>0.02</v>
      </c>
      <c r="J73" s="148">
        <v>0.17</v>
      </c>
      <c r="K73" s="148">
        <v>16.309999999999999</v>
      </c>
      <c r="L73" s="118">
        <f>K73+J73+I73+H73+G73++F73+E73+D73</f>
        <v>41.519999999999996</v>
      </c>
      <c r="M73" s="148">
        <v>4.0199999999999996</v>
      </c>
      <c r="N73" s="148">
        <v>0.1</v>
      </c>
      <c r="O73" s="148">
        <v>0</v>
      </c>
      <c r="P73" s="148">
        <v>0</v>
      </c>
      <c r="Q73" s="358">
        <f>P73+O73+N73+M73</f>
        <v>4.1199999999999992</v>
      </c>
      <c r="R73" s="193"/>
      <c r="S73" s="181"/>
    </row>
    <row r="74" spans="2:19" s="180" customFormat="1" ht="47.25" hidden="1" customHeight="1">
      <c r="B74" s="361">
        <v>45810</v>
      </c>
      <c r="C74" s="119">
        <f>L74+Q74</f>
        <v>42.379999999999995</v>
      </c>
      <c r="D74" s="147">
        <v>20.88</v>
      </c>
      <c r="E74" s="147">
        <v>7.0000000000000007E-2</v>
      </c>
      <c r="F74" s="147">
        <v>0</v>
      </c>
      <c r="G74" s="147">
        <v>0.83</v>
      </c>
      <c r="H74" s="147">
        <v>0.02</v>
      </c>
      <c r="I74" s="147">
        <v>0.05</v>
      </c>
      <c r="J74" s="147">
        <v>0.15</v>
      </c>
      <c r="K74" s="147">
        <v>15.11</v>
      </c>
      <c r="L74" s="119">
        <v>37.119999999999997</v>
      </c>
      <c r="M74" s="147">
        <v>5.16</v>
      </c>
      <c r="N74" s="147">
        <v>0.1</v>
      </c>
      <c r="O74" s="147">
        <v>0</v>
      </c>
      <c r="P74" s="147">
        <v>0</v>
      </c>
      <c r="Q74" s="359">
        <f>M74+N74+O74</f>
        <v>5.26</v>
      </c>
      <c r="R74" s="193"/>
      <c r="S74" s="181"/>
    </row>
    <row r="75" spans="2:19" s="180" customFormat="1" ht="47.25" customHeight="1">
      <c r="B75" s="355">
        <v>45839</v>
      </c>
      <c r="C75" s="118">
        <v>51.866107781989989</v>
      </c>
      <c r="D75" s="148">
        <v>26.868649398999999</v>
      </c>
      <c r="E75" s="148">
        <v>0.52392290799999996</v>
      </c>
      <c r="F75" s="148">
        <v>0</v>
      </c>
      <c r="G75" s="148">
        <v>1.5847163989999999</v>
      </c>
      <c r="H75" s="148">
        <v>4.0472241999999999E-2</v>
      </c>
      <c r="I75" s="148">
        <v>6.3558970999999992E-2</v>
      </c>
      <c r="J75" s="148">
        <v>0.47217328199999997</v>
      </c>
      <c r="K75" s="148">
        <v>17.619285386069997</v>
      </c>
      <c r="L75" s="118">
        <v>47.172778587069999</v>
      </c>
      <c r="M75" s="148">
        <v>4.59230786</v>
      </c>
      <c r="N75" s="148">
        <v>0.10102133492</v>
      </c>
      <c r="O75" s="148">
        <v>0</v>
      </c>
      <c r="P75" s="148">
        <v>0</v>
      </c>
      <c r="Q75" s="358">
        <v>4.6933291949200004</v>
      </c>
      <c r="R75" s="193"/>
      <c r="S75" s="181"/>
    </row>
    <row r="76" spans="2:19" s="180" customFormat="1" ht="47.25" customHeight="1">
      <c r="B76" s="361">
        <v>45894</v>
      </c>
      <c r="C76" s="119">
        <v>47.9</v>
      </c>
      <c r="D76" s="147">
        <v>21.11</v>
      </c>
      <c r="E76" s="147">
        <v>0.54</v>
      </c>
      <c r="F76" s="147">
        <v>0</v>
      </c>
      <c r="G76" s="147">
        <v>0.63</v>
      </c>
      <c r="H76" s="147">
        <v>0.02</v>
      </c>
      <c r="I76" s="147">
        <v>0.04</v>
      </c>
      <c r="J76" s="147">
        <v>0.72</v>
      </c>
      <c r="K76" s="147">
        <v>19.059999999999999</v>
      </c>
      <c r="L76" s="119">
        <v>42.11999999999999</v>
      </c>
      <c r="M76" s="147">
        <v>5.75</v>
      </c>
      <c r="N76" s="147">
        <v>0.11</v>
      </c>
      <c r="O76" s="147">
        <v>0</v>
      </c>
      <c r="P76" s="147">
        <v>0</v>
      </c>
      <c r="Q76" s="359">
        <v>5.86</v>
      </c>
      <c r="R76" s="193"/>
      <c r="S76" s="181"/>
    </row>
    <row r="77" spans="2:19" s="180" customFormat="1" ht="47.25" customHeight="1">
      <c r="B77" s="355">
        <v>45901</v>
      </c>
      <c r="C77" s="118">
        <f>L77+Q77</f>
        <v>42.18</v>
      </c>
      <c r="D77" s="148">
        <v>19.73</v>
      </c>
      <c r="E77" s="148">
        <v>0.52</v>
      </c>
      <c r="F77" s="148">
        <v>0</v>
      </c>
      <c r="G77" s="148">
        <v>0.27</v>
      </c>
      <c r="H77" s="148">
        <v>0.06</v>
      </c>
      <c r="I77" s="148">
        <v>7.0000000000000007E-2</v>
      </c>
      <c r="J77" s="148">
        <v>0.14000000000000001</v>
      </c>
      <c r="K77" s="148">
        <v>16.53</v>
      </c>
      <c r="L77" s="118">
        <f>SUM(D77:K77)</f>
        <v>37.32</v>
      </c>
      <c r="M77" s="148">
        <v>4.7699999999999996</v>
      </c>
      <c r="N77" s="148">
        <v>0.09</v>
      </c>
      <c r="O77" s="148">
        <v>0</v>
      </c>
      <c r="P77" s="148">
        <v>0</v>
      </c>
      <c r="Q77" s="358">
        <f>P77+O77+N77+M77</f>
        <v>4.8599999999999994</v>
      </c>
      <c r="R77" s="193"/>
      <c r="S77" s="181"/>
    </row>
    <row r="78" spans="2:19" s="180" customFormat="1" ht="47.25" customHeight="1">
      <c r="B78" s="361">
        <v>45931</v>
      </c>
      <c r="C78" s="119">
        <f>L78+Q78</f>
        <v>48.160000000000004</v>
      </c>
      <c r="D78" s="147">
        <v>22.76</v>
      </c>
      <c r="E78" s="147">
        <v>1.47</v>
      </c>
      <c r="F78" s="147">
        <v>0</v>
      </c>
      <c r="G78" s="147">
        <v>0.69</v>
      </c>
      <c r="H78" s="147">
        <v>0.1</v>
      </c>
      <c r="I78" s="147">
        <v>0.05</v>
      </c>
      <c r="J78" s="147">
        <v>0.13</v>
      </c>
      <c r="K78" s="147">
        <v>17.7</v>
      </c>
      <c r="L78" s="119">
        <f>SUM(D78:K78)</f>
        <v>42.900000000000006</v>
      </c>
      <c r="M78" s="147">
        <v>5.17</v>
      </c>
      <c r="N78" s="147">
        <v>0.09</v>
      </c>
      <c r="O78" s="147">
        <v>0</v>
      </c>
      <c r="P78" s="147">
        <v>0</v>
      </c>
      <c r="Q78" s="359">
        <f>P78+O78+N78+M78</f>
        <v>5.26</v>
      </c>
      <c r="R78" s="193"/>
      <c r="S78" s="181"/>
    </row>
    <row r="79" spans="2:19" s="180" customFormat="1" ht="47.25" customHeight="1">
      <c r="B79" s="355">
        <v>45962</v>
      </c>
      <c r="C79" s="118">
        <f>L79+Q79</f>
        <v>50.696884226000037</v>
      </c>
      <c r="D79" s="148">
        <v>23.304160474000042</v>
      </c>
      <c r="E79" s="148">
        <v>1.2116975319999987</v>
      </c>
      <c r="F79" s="148">
        <v>0</v>
      </c>
      <c r="G79" s="148">
        <v>1.4065003409999992</v>
      </c>
      <c r="H79" s="148">
        <v>0.36259199999999991</v>
      </c>
      <c r="I79" s="148">
        <v>6.3435413999999968E-2</v>
      </c>
      <c r="J79" s="148">
        <v>0.20704414499999935</v>
      </c>
      <c r="K79" s="148">
        <v>20.171946939999998</v>
      </c>
      <c r="L79" s="118">
        <f>K79+J79+I79+H79+G79+F79+E79+D79</f>
        <v>46.727376846000041</v>
      </c>
      <c r="M79" s="148">
        <v>3.8404215479999948</v>
      </c>
      <c r="N79" s="148">
        <v>0.1290858319999999</v>
      </c>
      <c r="O79" s="148">
        <v>0</v>
      </c>
      <c r="P79" s="148">
        <v>0</v>
      </c>
      <c r="Q79" s="358">
        <f>P79+O79+N79+M79</f>
        <v>3.9695073799999947</v>
      </c>
      <c r="R79" s="193"/>
      <c r="S79" s="181"/>
    </row>
    <row r="80" spans="2:19" s="162" customFormat="1" ht="47.25" customHeight="1">
      <c r="B80" s="362">
        <v>46021</v>
      </c>
      <c r="C80" s="256">
        <v>54.7</v>
      </c>
      <c r="D80" s="257">
        <v>26.3</v>
      </c>
      <c r="E80" s="257">
        <v>2</v>
      </c>
      <c r="F80" s="257">
        <v>0</v>
      </c>
      <c r="G80" s="257">
        <v>0.4</v>
      </c>
      <c r="H80" s="257">
        <v>0.4</v>
      </c>
      <c r="I80" s="257">
        <v>0.06</v>
      </c>
      <c r="J80" s="257">
        <v>0.2</v>
      </c>
      <c r="K80" s="257">
        <v>21.03</v>
      </c>
      <c r="L80" s="256">
        <v>50.39</v>
      </c>
      <c r="M80" s="257">
        <v>4.21</v>
      </c>
      <c r="N80" s="257">
        <v>0.08</v>
      </c>
      <c r="O80" s="257">
        <v>0</v>
      </c>
      <c r="P80" s="257">
        <v>0</v>
      </c>
      <c r="Q80" s="363">
        <v>4.29</v>
      </c>
      <c r="R80" s="192"/>
      <c r="S80" s="159"/>
    </row>
    <row r="81" spans="2:19" s="162" customFormat="1" ht="47.25" customHeight="1">
      <c r="B81" s="351">
        <v>2026</v>
      </c>
      <c r="C81" s="244"/>
      <c r="D81" s="244"/>
      <c r="E81" s="244"/>
      <c r="F81" s="244"/>
      <c r="G81" s="244"/>
      <c r="H81" s="244"/>
      <c r="I81" s="244"/>
      <c r="J81" s="244"/>
      <c r="K81" s="244"/>
      <c r="L81" s="244"/>
      <c r="M81" s="244"/>
      <c r="N81" s="244"/>
      <c r="O81" s="244"/>
      <c r="P81" s="244"/>
      <c r="Q81" s="360"/>
      <c r="R81" s="327"/>
      <c r="S81" s="327"/>
    </row>
    <row r="82" spans="2:19" s="180" customFormat="1" ht="47.25" customHeight="1">
      <c r="B82" s="355">
        <v>46023</v>
      </c>
      <c r="C82" s="118">
        <f>L82+Q82</f>
        <v>52.57</v>
      </c>
      <c r="D82" s="148">
        <v>23.88</v>
      </c>
      <c r="E82" s="148">
        <v>0.66</v>
      </c>
      <c r="F82" s="148">
        <v>0.02</v>
      </c>
      <c r="G82" s="148">
        <v>2.74</v>
      </c>
      <c r="H82" s="148">
        <v>0.03</v>
      </c>
      <c r="I82" s="148">
        <v>0.06</v>
      </c>
      <c r="J82" s="148">
        <v>0.2</v>
      </c>
      <c r="K82" s="148">
        <v>20.6</v>
      </c>
      <c r="L82" s="118">
        <f>K82+J82+I82+H82+G82+F82+E82+D82</f>
        <v>48.19</v>
      </c>
      <c r="M82" s="148">
        <v>4.32</v>
      </c>
      <c r="N82" s="148">
        <v>0.06</v>
      </c>
      <c r="O82" s="148">
        <v>0</v>
      </c>
      <c r="P82" s="148">
        <v>0</v>
      </c>
      <c r="Q82" s="358">
        <f>P82+O82+N82+M82</f>
        <v>4.38</v>
      </c>
      <c r="R82" s="327"/>
      <c r="S82" s="327"/>
    </row>
    <row r="83" spans="2:19" s="195" customFormat="1" ht="47.25" customHeight="1">
      <c r="B83" s="361">
        <v>46054</v>
      </c>
      <c r="C83" s="119">
        <f>L83+Q83</f>
        <v>44.209999999999994</v>
      </c>
      <c r="D83" s="147">
        <v>21.45</v>
      </c>
      <c r="E83" s="147">
        <v>0.22</v>
      </c>
      <c r="F83" s="147">
        <v>0</v>
      </c>
      <c r="G83" s="147">
        <v>0.38</v>
      </c>
      <c r="H83" s="147">
        <v>0.08</v>
      </c>
      <c r="I83" s="147">
        <v>0.06</v>
      </c>
      <c r="J83" s="147">
        <v>0.12</v>
      </c>
      <c r="K83" s="147">
        <v>17.579999999999998</v>
      </c>
      <c r="L83" s="119">
        <f>K83+J83+I83+H83+G83+F83+E83+D83</f>
        <v>39.889999999999993</v>
      </c>
      <c r="M83" s="147">
        <v>4.29</v>
      </c>
      <c r="N83" s="147">
        <v>0.03</v>
      </c>
      <c r="O83" s="147">
        <v>0</v>
      </c>
      <c r="P83" s="147">
        <v>0</v>
      </c>
      <c r="Q83" s="359">
        <f>M83+N83</f>
        <v>4.32</v>
      </c>
      <c r="R83" s="327"/>
      <c r="S83" s="327"/>
    </row>
    <row r="84" spans="2:19" s="195" customFormat="1" ht="47.25" customHeight="1">
      <c r="B84" s="355">
        <v>46082</v>
      </c>
      <c r="C84" s="118">
        <f>L84+Q84</f>
        <v>49.36</v>
      </c>
      <c r="D84" s="148">
        <v>21.19</v>
      </c>
      <c r="E84" s="148">
        <v>0.23</v>
      </c>
      <c r="F84" s="148">
        <v>0</v>
      </c>
      <c r="G84" s="148">
        <v>4.43</v>
      </c>
      <c r="H84" s="148">
        <v>0.17</v>
      </c>
      <c r="I84" s="148">
        <v>0.08</v>
      </c>
      <c r="J84" s="148">
        <v>0.21</v>
      </c>
      <c r="K84" s="148">
        <v>19.899999999999999</v>
      </c>
      <c r="L84" s="118">
        <f>K84+J84+I84+H84+G84+F84+E84+D84</f>
        <v>46.21</v>
      </c>
      <c r="M84" s="148">
        <v>3.1</v>
      </c>
      <c r="N84" s="148">
        <v>0.05</v>
      </c>
      <c r="O84" s="148">
        <v>0</v>
      </c>
      <c r="P84" s="148">
        <v>0</v>
      </c>
      <c r="Q84" s="358">
        <v>3.15</v>
      </c>
      <c r="R84" s="327"/>
      <c r="S84" s="327"/>
    </row>
    <row r="85" spans="2:19" s="195" customFormat="1" ht="47.25" customHeight="1">
      <c r="B85" s="361">
        <v>46113</v>
      </c>
      <c r="C85" s="119">
        <f t="shared" ref="C85" si="2">L85+Q85</f>
        <v>60.07</v>
      </c>
      <c r="D85" s="147">
        <v>26.59</v>
      </c>
      <c r="E85" s="147">
        <v>0.27</v>
      </c>
      <c r="F85" s="147">
        <v>0</v>
      </c>
      <c r="G85" s="147">
        <v>5.27</v>
      </c>
      <c r="H85" s="147">
        <v>0.04</v>
      </c>
      <c r="I85" s="147">
        <v>0.06</v>
      </c>
      <c r="J85" s="147">
        <v>0.25</v>
      </c>
      <c r="K85" s="147">
        <v>22.69</v>
      </c>
      <c r="L85" s="119">
        <f t="shared" ref="L85:L86" si="3">K85+J85+I85+H85+G85+F85+E85+D85</f>
        <v>55.17</v>
      </c>
      <c r="M85" s="147">
        <v>4.72</v>
      </c>
      <c r="N85" s="147">
        <v>0.18</v>
      </c>
      <c r="O85" s="147">
        <v>0</v>
      </c>
      <c r="P85" s="147">
        <v>0</v>
      </c>
      <c r="Q85" s="359">
        <v>4.9000000000000004</v>
      </c>
      <c r="R85" s="327"/>
      <c r="S85" s="327"/>
    </row>
    <row r="86" spans="2:19" s="195" customFormat="1" ht="47.25" customHeight="1">
      <c r="B86" s="355">
        <v>46143</v>
      </c>
      <c r="C86" s="118">
        <f>L86+Q86</f>
        <v>43.914170000000006</v>
      </c>
      <c r="D86" s="148">
        <v>21.98</v>
      </c>
      <c r="E86" s="148">
        <v>0.3</v>
      </c>
      <c r="F86" s="148">
        <v>0</v>
      </c>
      <c r="G86" s="148">
        <v>0.93</v>
      </c>
      <c r="H86" s="148">
        <v>7.0000000000000007E-2</v>
      </c>
      <c r="I86" s="148">
        <v>0.06</v>
      </c>
      <c r="J86" s="148">
        <v>0.31</v>
      </c>
      <c r="K86" s="148">
        <v>16.440000000000001</v>
      </c>
      <c r="L86" s="118">
        <f t="shared" si="3"/>
        <v>40.090000000000003</v>
      </c>
      <c r="M86" s="148">
        <v>3.82</v>
      </c>
      <c r="N86" s="148">
        <v>4.1700000000000001E-3</v>
      </c>
      <c r="O86" s="148">
        <v>0</v>
      </c>
      <c r="P86" s="148">
        <v>0</v>
      </c>
      <c r="Q86" s="358">
        <f>P86+O86+N86+M86</f>
        <v>3.8241699999999996</v>
      </c>
      <c r="R86" s="327"/>
      <c r="S86" s="327"/>
    </row>
    <row r="87" spans="2:19" s="195" customFormat="1" ht="47.25" customHeight="1">
      <c r="B87" s="361">
        <v>46174</v>
      </c>
      <c r="C87" s="119">
        <f>L87+Q87</f>
        <v>52.379999999999995</v>
      </c>
      <c r="D87" s="147">
        <v>23.79</v>
      </c>
      <c r="E87" s="147">
        <v>0.25</v>
      </c>
      <c r="F87" s="147">
        <v>0</v>
      </c>
      <c r="G87" s="147">
        <v>0.73</v>
      </c>
      <c r="H87" s="147">
        <v>7.0000000000000007E-2</v>
      </c>
      <c r="I87" s="147">
        <v>0.06</v>
      </c>
      <c r="J87" s="147">
        <v>0.38</v>
      </c>
      <c r="K87" s="147">
        <v>22.23</v>
      </c>
      <c r="L87" s="119">
        <f>K87+J87+I87+H87+G87+F87+E87+D87</f>
        <v>47.51</v>
      </c>
      <c r="M87" s="147">
        <v>4.58</v>
      </c>
      <c r="N87" s="147">
        <v>0.28999999999999998</v>
      </c>
      <c r="O87" s="147">
        <v>0</v>
      </c>
      <c r="P87" s="147">
        <v>0</v>
      </c>
      <c r="Q87" s="359">
        <f>P87+O87+N87+M87</f>
        <v>4.87</v>
      </c>
      <c r="R87" s="327"/>
      <c r="S87" s="327"/>
    </row>
    <row r="88" spans="2:19" s="195" customFormat="1" ht="47.25" customHeight="1">
      <c r="B88" s="373">
        <v>46204</v>
      </c>
      <c r="C88" s="370">
        <f>L88+Q88</f>
        <v>56.620000000000005</v>
      </c>
      <c r="D88" s="371">
        <v>28.52</v>
      </c>
      <c r="E88" s="371">
        <v>0.25</v>
      </c>
      <c r="F88" s="371">
        <v>0</v>
      </c>
      <c r="G88" s="371">
        <v>1.62</v>
      </c>
      <c r="H88" s="371">
        <v>0.04</v>
      </c>
      <c r="I88" s="371">
        <v>7.0000000000000007E-2</v>
      </c>
      <c r="J88" s="371">
        <v>0.12</v>
      </c>
      <c r="K88" s="371">
        <v>21.48</v>
      </c>
      <c r="L88" s="370">
        <f>K88+J88+I88+H88+G88+F88+E88+D88</f>
        <v>52.1</v>
      </c>
      <c r="M88" s="371">
        <v>4.53</v>
      </c>
      <c r="N88" s="371">
        <v>-0.01</v>
      </c>
      <c r="O88" s="371">
        <v>0</v>
      </c>
      <c r="P88" s="371">
        <v>0</v>
      </c>
      <c r="Q88" s="370">
        <f>P88+O88+N88+M88</f>
        <v>4.5200000000000005</v>
      </c>
      <c r="R88" s="327"/>
      <c r="S88" s="327"/>
    </row>
    <row r="89" spans="2:19" s="195" customFormat="1" ht="30" customHeight="1">
      <c r="B89" s="195" t="s">
        <v>185</v>
      </c>
      <c r="C89" s="11"/>
      <c r="D89" s="11"/>
      <c r="E89" s="11"/>
      <c r="F89" s="11"/>
      <c r="G89" s="11" t="s">
        <v>188</v>
      </c>
      <c r="H89" s="11"/>
      <c r="I89" s="11"/>
      <c r="J89" s="11"/>
      <c r="K89" s="11"/>
      <c r="L89" s="11"/>
      <c r="M89" s="11"/>
      <c r="N89" s="11"/>
      <c r="O89" s="11"/>
      <c r="P89" s="11"/>
      <c r="Q89" s="197" t="s">
        <v>173</v>
      </c>
    </row>
    <row r="90" spans="2:19" s="195" customFormat="1" ht="30" customHeight="1">
      <c r="B90" s="11"/>
      <c r="C90" s="279"/>
      <c r="D90" s="279"/>
      <c r="E90" s="279"/>
      <c r="F90" s="279"/>
      <c r="G90" s="335"/>
      <c r="H90" s="279"/>
      <c r="I90" s="279"/>
      <c r="J90" s="279"/>
      <c r="K90" s="279"/>
      <c r="L90" s="279"/>
      <c r="M90" s="279"/>
      <c r="N90" s="279"/>
      <c r="O90" s="279"/>
      <c r="P90" s="279"/>
      <c r="Q90" s="280"/>
      <c r="R90"/>
      <c r="S90"/>
    </row>
    <row r="91" spans="2:19" s="195" customFormat="1" ht="30" customHeight="1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83"/>
      <c r="R91"/>
      <c r="S91"/>
    </row>
    <row r="92" spans="2:19" s="195" customFormat="1" ht="30" customHeight="1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83"/>
      <c r="R92"/>
      <c r="S92"/>
    </row>
  </sheetData>
  <sortState ref="B26:Q32">
    <sortCondition descending="1" ref="B26:B32"/>
  </sortState>
  <mergeCells count="11">
    <mergeCell ref="B2:C2"/>
    <mergeCell ref="P2:Q2"/>
    <mergeCell ref="D2:O2"/>
    <mergeCell ref="C10:Q10"/>
    <mergeCell ref="B6:B9"/>
    <mergeCell ref="D6:L6"/>
    <mergeCell ref="M6:Q6"/>
    <mergeCell ref="D3:O3"/>
    <mergeCell ref="D4:O4"/>
    <mergeCell ref="C6:C7"/>
    <mergeCell ref="C8:C9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إحصاءات شركات التأمين</vt:lpstr>
      <vt:lpstr>39a</vt:lpstr>
      <vt:lpstr>39b</vt:lpstr>
      <vt:lpstr>40a</vt:lpstr>
      <vt:lpstr>40b</vt:lpstr>
      <vt:lpstr>40c</vt:lpstr>
      <vt:lpstr>41</vt:lpstr>
      <vt:lpstr>42</vt:lpstr>
      <vt:lpstr>'39a'!Print_Area</vt:lpstr>
      <vt:lpstr>'39b'!Print_Area</vt:lpstr>
      <vt:lpstr>'40a'!Print_Area</vt:lpstr>
      <vt:lpstr>'40b'!Print_Area</vt:lpstr>
      <vt:lpstr>'40c'!Print_Area</vt:lpstr>
      <vt:lpstr>'41'!Print_Area</vt:lpstr>
      <vt:lpstr>'42'!Print_Area</vt:lpstr>
      <vt:lpstr>'إحصاءات شركات التأمين'!Print_Area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2026-08-31T09:38:17Z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1731228310</vt:lpwstr>
  </property>
  <property fmtid="{D5CDD505-2E9C-101B-9397-08002B2CF9AE}" pid="5" name="DLPManualFileClassificationVersion">
    <vt:lpwstr>11.10.100.17</vt:lpwstr>
  </property>
</Properties>
</file>