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8" sheetId="1" r:id="rId1"/>
  </sheets>
  <definedNames>
    <definedName name="_xlnm.Print_Area" localSheetId="0">'8'!$C$49:$P$95</definedName>
  </definedNames>
  <calcPr calcId="162913"/>
</workbook>
</file>

<file path=xl/calcChain.xml><?xml version="1.0" encoding="utf-8"?>
<calcChain xmlns="http://schemas.openxmlformats.org/spreadsheetml/2006/main">
  <c r="I90" i="1" l="1"/>
  <c r="C90" i="1"/>
  <c r="I89" i="1" l="1"/>
  <c r="C89" i="1" s="1"/>
  <c r="I88" i="1" l="1"/>
  <c r="C88" i="1"/>
  <c r="I87" i="1" l="1"/>
  <c r="C87" i="1"/>
  <c r="I91" i="1"/>
  <c r="C91" i="1" s="1"/>
  <c r="I86" i="1"/>
  <c r="C86" i="1"/>
  <c r="C85" i="1"/>
  <c r="I85" i="1"/>
  <c r="I84" i="1"/>
  <c r="D83" i="1"/>
  <c r="C83" i="1"/>
  <c r="D82" i="1"/>
  <c r="C82" i="1"/>
  <c r="D81" i="1"/>
  <c r="D72" i="1"/>
  <c r="J80" i="1"/>
  <c r="I80" i="1"/>
  <c r="J82" i="1"/>
  <c r="I82" i="1"/>
  <c r="J83" i="1"/>
  <c r="J81" i="1"/>
  <c r="I81" i="1"/>
  <c r="D80" i="1"/>
  <c r="C80" i="1"/>
  <c r="I79" i="1"/>
  <c r="D79" i="1"/>
  <c r="D78" i="1"/>
  <c r="C78" i="1"/>
  <c r="J78" i="1"/>
  <c r="I78" i="1"/>
  <c r="C17" i="1"/>
  <c r="C18" i="1"/>
  <c r="N18" i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63" i="1"/>
  <c r="J63" i="1"/>
  <c r="D64" i="1"/>
  <c r="J64" i="1"/>
  <c r="D65" i="1"/>
  <c r="J65" i="1"/>
  <c r="D66" i="1"/>
  <c r="J66" i="1"/>
  <c r="D67" i="1"/>
  <c r="J67" i="1"/>
  <c r="D68" i="1"/>
  <c r="J68" i="1"/>
  <c r="I68" i="1"/>
  <c r="C68" i="1"/>
  <c r="D69" i="1"/>
  <c r="J69" i="1"/>
  <c r="I69" i="1"/>
  <c r="C69" i="1"/>
  <c r="N69" i="1"/>
  <c r="N70" i="1"/>
  <c r="N71" i="1"/>
  <c r="N72" i="1"/>
  <c r="N73" i="1"/>
  <c r="D70" i="1"/>
  <c r="J70" i="1"/>
  <c r="I70" i="1"/>
  <c r="C70" i="1"/>
  <c r="D71" i="1"/>
  <c r="J71" i="1"/>
  <c r="I71" i="1"/>
  <c r="C71" i="1"/>
  <c r="J72" i="1"/>
  <c r="I72" i="1"/>
  <c r="C72" i="1"/>
  <c r="D73" i="1"/>
  <c r="J73" i="1"/>
  <c r="I73" i="1"/>
  <c r="J74" i="1"/>
  <c r="I74" i="1"/>
  <c r="C74" i="1"/>
  <c r="I75" i="1"/>
  <c r="C75" i="1"/>
  <c r="D76" i="1"/>
  <c r="C76" i="1"/>
  <c r="J76" i="1"/>
  <c r="I76" i="1"/>
  <c r="D77" i="1"/>
  <c r="J77" i="1"/>
  <c r="I77" i="1"/>
  <c r="C77" i="1"/>
  <c r="C79" i="1"/>
  <c r="C84" i="1"/>
  <c r="C81" i="1"/>
  <c r="C73" i="1"/>
</calcChain>
</file>

<file path=xl/sharedStrings.xml><?xml version="1.0" encoding="utf-8"?>
<sst xmlns="http://schemas.openxmlformats.org/spreadsheetml/2006/main" count="165" uniqueCount="115">
  <si>
    <t xml:space="preserve"> </t>
  </si>
  <si>
    <t>ارصدة</t>
  </si>
  <si>
    <t>شيكات</t>
  </si>
  <si>
    <t>ارصـــدة</t>
  </si>
  <si>
    <t>لدى</t>
  </si>
  <si>
    <t>وسحوبات</t>
  </si>
  <si>
    <t>التسهيلات</t>
  </si>
  <si>
    <t>الخزينة</t>
  </si>
  <si>
    <t>استثمارات</t>
  </si>
  <si>
    <t>النقد</t>
  </si>
  <si>
    <t>لـــدى</t>
  </si>
  <si>
    <t>البنك</t>
  </si>
  <si>
    <t>مجموع</t>
  </si>
  <si>
    <t>موجودات</t>
  </si>
  <si>
    <t>برسم</t>
  </si>
  <si>
    <t>اذونات</t>
  </si>
  <si>
    <t>الائتمانية</t>
  </si>
  <si>
    <t>والسندات</t>
  </si>
  <si>
    <t>في</t>
  </si>
  <si>
    <t>بنـــوك</t>
  </si>
  <si>
    <t>المركزي</t>
  </si>
  <si>
    <t>نهاية</t>
  </si>
  <si>
    <t>الموجودات</t>
  </si>
  <si>
    <t>اخرى</t>
  </si>
  <si>
    <t>محلية</t>
  </si>
  <si>
    <t>القبض</t>
  </si>
  <si>
    <t>الخارج</t>
  </si>
  <si>
    <t>الصندوق</t>
  </si>
  <si>
    <t>الاجنبية</t>
  </si>
  <si>
    <t>محليـــــة</t>
  </si>
  <si>
    <t>بالدينار</t>
  </si>
  <si>
    <t>الفترة</t>
  </si>
  <si>
    <t xml:space="preserve">Treasury </t>
  </si>
  <si>
    <t>Claims on</t>
  </si>
  <si>
    <t>Balances</t>
  </si>
  <si>
    <t>Domestic</t>
  </si>
  <si>
    <t>Bills</t>
  </si>
  <si>
    <t>Credit</t>
  </si>
  <si>
    <t xml:space="preserve">Bills , Bonds  </t>
  </si>
  <si>
    <t>with the</t>
  </si>
  <si>
    <t>Invest-</t>
  </si>
  <si>
    <t>with</t>
  </si>
  <si>
    <t>End of</t>
  </si>
  <si>
    <t>Total</t>
  </si>
  <si>
    <t>Other</t>
  </si>
  <si>
    <t>Fixed</t>
  </si>
  <si>
    <t>Receiv-</t>
  </si>
  <si>
    <t>Public</t>
  </si>
  <si>
    <t>Facilities</t>
  </si>
  <si>
    <t>&amp; Corporate</t>
  </si>
  <si>
    <t>Sector</t>
  </si>
  <si>
    <t>Central</t>
  </si>
  <si>
    <t>ments</t>
  </si>
  <si>
    <t>Foreign</t>
  </si>
  <si>
    <t>Cash in</t>
  </si>
  <si>
    <t>Local</t>
  </si>
  <si>
    <t>Period</t>
  </si>
  <si>
    <t>Assets</t>
  </si>
  <si>
    <t>able</t>
  </si>
  <si>
    <t>Bonds</t>
  </si>
  <si>
    <t>(Resident)</t>
  </si>
  <si>
    <t>Banks</t>
  </si>
  <si>
    <t>Bank in JD</t>
  </si>
  <si>
    <t>Vaults</t>
  </si>
  <si>
    <t>اجنبية</t>
  </si>
  <si>
    <t>الاحتياطيات</t>
  </si>
  <si>
    <t>Deposits</t>
  </si>
  <si>
    <t>with CBJ</t>
  </si>
  <si>
    <t>Private</t>
  </si>
  <si>
    <t>in Foreign</t>
  </si>
  <si>
    <t>(In Foreign</t>
  </si>
  <si>
    <t>Currencies</t>
  </si>
  <si>
    <t>Reserves</t>
  </si>
  <si>
    <t>Currencies)</t>
  </si>
  <si>
    <t>مليون دينار</t>
  </si>
  <si>
    <t>نقد في</t>
  </si>
  <si>
    <t xml:space="preserve"> بالعملات</t>
  </si>
  <si>
    <t xml:space="preserve">ارصدة </t>
  </si>
  <si>
    <t>بنوك في</t>
  </si>
  <si>
    <t>الموجودات الاجنبية</t>
  </si>
  <si>
    <t>الديون على</t>
  </si>
  <si>
    <t>القطاع العام</t>
  </si>
  <si>
    <t>القطاع الخاص</t>
  </si>
  <si>
    <t>ارصدة لدى</t>
  </si>
  <si>
    <t>البنك المركزي</t>
  </si>
  <si>
    <t xml:space="preserve"> الموجودات المحلية</t>
  </si>
  <si>
    <t xml:space="preserve">الاجنبية </t>
  </si>
  <si>
    <t>واسناد القرض</t>
  </si>
  <si>
    <t>(مقيم)</t>
  </si>
  <si>
    <t xml:space="preserve"> (Resident)</t>
  </si>
  <si>
    <t>:</t>
  </si>
  <si>
    <t xml:space="preserve">JD Million  </t>
  </si>
  <si>
    <t xml:space="preserve">           تعاريف جديدة للقطاعات النقدية.</t>
  </si>
  <si>
    <t>المجموع</t>
  </si>
  <si>
    <t xml:space="preserve"> Domestic Assets</t>
  </si>
  <si>
    <t>Foreign Assets</t>
  </si>
  <si>
    <t>جدول رقم (7) : موجودات البنوك المرخصة</t>
  </si>
  <si>
    <t>TABLE NO. (7) : ASSETS OF THE LICENSED BANKS</t>
  </si>
  <si>
    <t>التسهيلات الائتمانية  </t>
  </si>
  <si>
    <t>للقطاع الخاص</t>
  </si>
  <si>
    <t> (غير مقيم)</t>
  </si>
  <si>
    <t>Credit Facilities</t>
  </si>
  <si>
    <t xml:space="preserve"> to  Private Sector</t>
  </si>
  <si>
    <t xml:space="preserve"> (Non-Resident)</t>
  </si>
  <si>
    <t>TABLE NO. (7) : ASSETS OF THE LICENSED BANKS (CONTINUED)</t>
  </si>
  <si>
    <t>جدول رقم (7) : موجودات البنوك المرخصة (تابع)</t>
  </si>
  <si>
    <t xml:space="preserve">            of Monetary Sectors.</t>
  </si>
  <si>
    <t xml:space="preserve">  (2)  :  Public Sector Accounts were Reclassified.</t>
  </si>
  <si>
    <t xml:space="preserve">موجودات </t>
  </si>
  <si>
    <t xml:space="preserve"> (1)  :  تم اعادة تصنيف البيانات اعتبارا من كانون اول 1993 بموجب</t>
  </si>
  <si>
    <t xml:space="preserve"> (2)  :  تم اعادة تصنيف حسابات مؤسسات القطاع العام.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</si>
  <si>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</si>
  <si>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1998</t>
    </r>
  </si>
  <si>
    <t>ثابتة</t>
  </si>
  <si>
    <t xml:space="preserve">  (1)  :  Effective December 1993, Data were Reclassified According to New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</si>
</sst>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>
    <font>
      <sz val="10"/>
      <name val="Geneva"/>
    </font>
    <font>
      <sz val="12"/>
      <name val="Times New Roman (Arabic)"/>
      <family val="1"/>
      <charset val="178"/>
    </font>
    <font>
      <sz val="18"/>
      <name val="Times New Roman (Arabic)"/>
      <family val="1"/>
      <charset val="178"/>
    </font>
    <font>
      <sz val="14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2"/>
      <name val="Times New Roman"/>
      <family val="1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vertAlign val="superscript"/>
      <sz val="16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2" xfId="0" applyFont="1" applyBorder="1"/>
    <xf numFmtId="0" fontId="7" fillId="2" borderId="1" xfId="0" applyFont="1" applyFill="1" applyBorder="1"/>
    <xf numFmtId="0" fontId="8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9" fillId="0" borderId="1" xfId="0" applyFont="1" applyBorder="1"/>
    <xf numFmtId="0" fontId="10" fillId="0" borderId="1" xfId="0" applyFont="1" applyBorder="1"/>
    <xf numFmtId="0" fontId="7" fillId="0" borderId="0" xfId="0" applyFont="1" applyFill="1"/>
    <xf numFmtId="0" fontId="7" fillId="0" borderId="0" xfId="0" applyFont="1" applyFill="1" applyBorder="1"/>
    <xf numFmtId="0" fontId="1" fillId="0" borderId="0" xfId="0" applyFont="1" applyBorder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1" xfId="0" applyFont="1" applyFill="1" applyBorder="1"/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/>
    <xf numFmtId="0" fontId="1" fillId="0" borderId="0" xfId="0" applyFont="1" applyFill="1"/>
    <xf numFmtId="0" fontId="6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vertical="center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/>
    <xf numFmtId="164" fontId="13" fillId="0" borderId="0" xfId="0" applyNumberFormat="1" applyFont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4" fillId="3" borderId="9" xfId="0" applyFont="1" applyFill="1" applyBorder="1" applyAlignment="1">
      <alignment horizontal="center"/>
    </xf>
    <xf numFmtId="164" fontId="15" fillId="3" borderId="10" xfId="0" applyNumberFormat="1" applyFont="1" applyFill="1" applyBorder="1" applyAlignment="1">
      <alignment horizontal="center"/>
    </xf>
    <xf numFmtId="164" fontId="15" fillId="3" borderId="10" xfId="0" applyNumberFormat="1" applyFont="1" applyFill="1" applyBorder="1" applyAlignment="1">
      <alignment horizontal="centerContinuous"/>
    </xf>
    <xf numFmtId="164" fontId="15" fillId="3" borderId="10" xfId="0" applyNumberFormat="1" applyFont="1" applyFill="1" applyBorder="1"/>
    <xf numFmtId="0" fontId="15" fillId="3" borderId="1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12" xfId="0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centerContinuous"/>
    </xf>
    <xf numFmtId="164" fontId="15" fillId="3" borderId="13" xfId="0" applyNumberFormat="1" applyFont="1" applyFill="1" applyBorder="1"/>
    <xf numFmtId="0" fontId="15" fillId="3" borderId="1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Continuous" vertical="center"/>
    </xf>
    <xf numFmtId="0" fontId="15" fillId="3" borderId="14" xfId="0" applyFont="1" applyFill="1" applyBorder="1" applyAlignment="1">
      <alignment horizontal="centerContinuous"/>
    </xf>
    <xf numFmtId="0" fontId="15" fillId="3" borderId="0" xfId="0" applyFont="1" applyFill="1" applyBorder="1" applyAlignment="1">
      <alignment horizontal="centerContinuous"/>
    </xf>
    <xf numFmtId="0" fontId="15" fillId="3" borderId="1" xfId="0" applyFont="1" applyFill="1" applyBorder="1" applyAlignment="1">
      <alignment horizontal="centerContinuous"/>
    </xf>
    <xf numFmtId="0" fontId="14" fillId="3" borderId="15" xfId="0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Continuous" vertical="center"/>
    </xf>
    <xf numFmtId="0" fontId="15" fillId="3" borderId="16" xfId="0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Continuous" vertical="center"/>
    </xf>
    <xf numFmtId="164" fontId="15" fillId="4" borderId="0" xfId="0" applyNumberFormat="1" applyFont="1" applyFill="1" applyBorder="1" applyAlignment="1">
      <alignment horizontal="center" vertical="center"/>
    </xf>
    <xf numFmtId="164" fontId="15" fillId="4" borderId="17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Continuous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15" fillId="2" borderId="17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centerContinuous" vertical="center"/>
    </xf>
    <xf numFmtId="164" fontId="14" fillId="4" borderId="5" xfId="0" applyNumberFormat="1" applyFont="1" applyFill="1" applyBorder="1" applyAlignment="1">
      <alignment horizontal="center" vertical="center"/>
    </xf>
    <xf numFmtId="164" fontId="15" fillId="4" borderId="6" xfId="0" applyNumberFormat="1" applyFont="1" applyFill="1" applyBorder="1" applyAlignment="1">
      <alignment horizontal="center" vertical="center"/>
    </xf>
    <xf numFmtId="164" fontId="15" fillId="4" borderId="6" xfId="0" applyNumberFormat="1" applyFont="1" applyFill="1" applyBorder="1" applyAlignment="1">
      <alignment horizontal="centerContinuous" vertical="center"/>
    </xf>
    <xf numFmtId="164" fontId="15" fillId="4" borderId="18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5" fontId="14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right"/>
    </xf>
    <xf numFmtId="0" fontId="15" fillId="3" borderId="7" xfId="0" applyFont="1" applyFill="1" applyBorder="1" applyAlignment="1">
      <alignment horizontal="center"/>
    </xf>
    <xf numFmtId="164" fontId="15" fillId="3" borderId="3" xfId="0" applyNumberFormat="1" applyFont="1" applyFill="1" applyBorder="1"/>
    <xf numFmtId="0" fontId="15" fillId="3" borderId="3" xfId="0" applyFont="1" applyFill="1" applyBorder="1"/>
    <xf numFmtId="0" fontId="15" fillId="3" borderId="11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right"/>
    </xf>
    <xf numFmtId="0" fontId="14" fillId="3" borderId="4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4" xfId="0" applyFont="1" applyFill="1" applyBorder="1"/>
    <xf numFmtId="0" fontId="15" fillId="3" borderId="0" xfId="0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horizontal="left"/>
    </xf>
    <xf numFmtId="0" fontId="17" fillId="0" borderId="0" xfId="0" applyFont="1" applyBorder="1" applyAlignment="1"/>
    <xf numFmtId="164" fontId="18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right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 applyAlignment="1">
      <alignment horizontal="right" readingOrder="2"/>
    </xf>
    <xf numFmtId="0" fontId="17" fillId="0" borderId="0" xfId="0" applyFont="1"/>
    <xf numFmtId="0" fontId="13" fillId="0" borderId="0" xfId="0" quotePrefix="1" applyFont="1" applyBorder="1" applyAlignment="1">
      <alignment horizontal="left"/>
    </xf>
    <xf numFmtId="0" fontId="13" fillId="0" borderId="0" xfId="0" applyFont="1" applyBorder="1" applyAlignment="1"/>
    <xf numFmtId="164" fontId="16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0" xfId="0" quotePrefix="1" applyFont="1" applyBorder="1" applyAlignment="1">
      <alignment horizontal="center"/>
    </xf>
    <xf numFmtId="0" fontId="13" fillId="0" borderId="0" xfId="0" applyFont="1" applyBorder="1" applyAlignment="1">
      <alignment horizontal="right" readingOrder="2"/>
    </xf>
    <xf numFmtId="0" fontId="13" fillId="0" borderId="0" xfId="0" applyFont="1" applyBorder="1" applyAlignment="1">
      <alignment horizontal="left"/>
    </xf>
    <xf numFmtId="164" fontId="13" fillId="0" borderId="0" xfId="0" applyNumberFormat="1" applyFont="1" applyBorder="1" applyAlignment="1">
      <alignment vertical="center"/>
    </xf>
    <xf numFmtId="164" fontId="16" fillId="0" borderId="0" xfId="0" applyNumberFormat="1" applyFont="1"/>
    <xf numFmtId="0" fontId="7" fillId="2" borderId="0" xfId="0" applyFont="1" applyFill="1" applyBorder="1"/>
    <xf numFmtId="0" fontId="15" fillId="2" borderId="14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24" xfId="0" applyFont="1" applyFill="1" applyBorder="1" applyAlignment="1">
      <alignment horizontal="right" vertical="center"/>
    </xf>
    <xf numFmtId="0" fontId="15" fillId="3" borderId="22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6"/>
  <sheetViews>
    <sheetView tabSelected="1" topLeftCell="A49" zoomScale="75" zoomScaleNormal="75" workbookViewId="0">
      <selection activeCell="T63" sqref="T63"/>
    </sheetView>
  </sheetViews>
  <sheetFormatPr defaultColWidth="10.7109375" defaultRowHeight="20.25"/>
  <cols>
    <col min="1" max="1" width="9.140625" style="18" customWidth="1"/>
    <col min="2" max="2" width="10.7109375" style="18" customWidth="1"/>
    <col min="3" max="3" width="14.7109375" style="3" customWidth="1"/>
    <col min="4" max="4" width="15.7109375" style="5" customWidth="1"/>
    <col min="5" max="5" width="14.42578125" style="5" customWidth="1"/>
    <col min="6" max="6" width="13.28515625" style="5" customWidth="1"/>
    <col min="7" max="7" width="15" style="5" customWidth="1"/>
    <col min="8" max="8" width="12.85546875" style="5" customWidth="1"/>
    <col min="9" max="9" width="17.5703125" style="5" customWidth="1"/>
    <col min="10" max="10" width="12.28515625" style="5" customWidth="1"/>
    <col min="11" max="11" width="22.42578125" style="5" customWidth="1"/>
    <col min="12" max="12" width="14.5703125" style="5" bestFit="1" customWidth="1"/>
    <col min="13" max="13" width="15.42578125" style="5" customWidth="1"/>
    <col min="14" max="14" width="2" style="10" customWidth="1"/>
    <col min="15" max="15" width="8.85546875" style="6" customWidth="1"/>
    <col min="16" max="16" width="5" style="3" customWidth="1"/>
    <col min="17" max="17" width="0" style="3" hidden="1" customWidth="1"/>
    <col min="18" max="16384" width="10.7109375" style="18"/>
  </cols>
  <sheetData>
    <row r="1" spans="2:17" ht="14.1" customHeight="1">
      <c r="C1" s="7"/>
      <c r="D1" s="8"/>
      <c r="E1" s="8"/>
      <c r="F1" s="8"/>
      <c r="G1" s="8"/>
    </row>
    <row r="2" spans="2:17" ht="14.1" customHeight="1"/>
    <row r="3" spans="2:17" s="21" customFormat="1" ht="28.35" customHeight="1">
      <c r="C3" s="154" t="s">
        <v>96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3"/>
    </row>
    <row r="4" spans="2:17" s="23" customFormat="1" ht="28.35" customHeight="1">
      <c r="B4" s="23" t="s">
        <v>0</v>
      </c>
      <c r="C4" s="155" t="s">
        <v>97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4"/>
    </row>
    <row r="5" spans="2:17" s="24" customFormat="1" ht="17.100000000000001" customHeight="1">
      <c r="C5" s="32" t="s">
        <v>91</v>
      </c>
      <c r="D5" s="33"/>
      <c r="E5" s="33"/>
      <c r="F5" s="33"/>
      <c r="G5" s="34"/>
      <c r="H5" s="34"/>
      <c r="I5" s="34"/>
      <c r="J5" s="35"/>
      <c r="K5" s="34"/>
      <c r="L5" s="34"/>
      <c r="M5" s="35"/>
      <c r="N5" s="36"/>
      <c r="O5" s="37"/>
      <c r="P5" s="38" t="s">
        <v>74</v>
      </c>
      <c r="Q5" s="15"/>
    </row>
    <row r="6" spans="2:17" s="19" customFormat="1" ht="4.3499999999999996" customHeight="1">
      <c r="C6" s="39"/>
      <c r="D6" s="40"/>
      <c r="E6" s="40"/>
      <c r="F6" s="40"/>
      <c r="G6" s="41"/>
      <c r="H6" s="41"/>
      <c r="I6" s="41"/>
      <c r="J6" s="41"/>
      <c r="K6" s="41"/>
      <c r="L6" s="41"/>
      <c r="M6" s="41"/>
      <c r="N6" s="42"/>
      <c r="O6" s="42"/>
      <c r="P6" s="43"/>
      <c r="Q6" s="9"/>
    </row>
    <row r="7" spans="2:17" ht="21.2" customHeight="1">
      <c r="C7" s="44"/>
      <c r="D7" s="45"/>
      <c r="E7" s="45"/>
      <c r="F7" s="45"/>
      <c r="G7" s="46"/>
      <c r="H7" s="47"/>
      <c r="I7" s="47"/>
      <c r="J7" s="47"/>
      <c r="K7" s="47"/>
      <c r="L7" s="47"/>
      <c r="M7" s="47"/>
      <c r="N7" s="48"/>
      <c r="O7" s="49"/>
      <c r="P7" s="50"/>
      <c r="Q7" s="11"/>
    </row>
    <row r="8" spans="2:17" s="22" customFormat="1" ht="21.2" customHeight="1">
      <c r="C8" s="51"/>
      <c r="D8" s="52"/>
      <c r="E8" s="52"/>
      <c r="F8" s="52"/>
      <c r="G8" s="53"/>
      <c r="H8" s="54"/>
      <c r="I8" s="54"/>
      <c r="J8" s="53"/>
      <c r="K8" s="54"/>
      <c r="L8" s="52" t="s">
        <v>1</v>
      </c>
      <c r="M8" s="54"/>
      <c r="N8" s="55"/>
      <c r="O8" s="56"/>
      <c r="P8" s="57"/>
      <c r="Q8" s="2"/>
    </row>
    <row r="9" spans="2:17" s="22" customFormat="1" ht="21.2" customHeight="1">
      <c r="C9" s="51"/>
      <c r="D9" s="52"/>
      <c r="E9" s="52"/>
      <c r="F9" s="52"/>
      <c r="G9" s="53" t="s">
        <v>2</v>
      </c>
      <c r="H9" s="54"/>
      <c r="I9" s="52" t="s">
        <v>15</v>
      </c>
      <c r="J9" s="52"/>
      <c r="K9" s="53" t="s">
        <v>3</v>
      </c>
      <c r="L9" s="52" t="s">
        <v>4</v>
      </c>
      <c r="M9" s="54"/>
      <c r="N9" s="55"/>
      <c r="O9" s="56"/>
      <c r="P9" s="57"/>
      <c r="Q9" s="2"/>
    </row>
    <row r="10" spans="2:17" s="22" customFormat="1" ht="21.2" customHeight="1">
      <c r="C10" s="51" t="s">
        <v>0</v>
      </c>
      <c r="D10" s="52" t="s">
        <v>0</v>
      </c>
      <c r="E10" s="52" t="s">
        <v>0</v>
      </c>
      <c r="F10" s="52" t="s">
        <v>0</v>
      </c>
      <c r="G10" s="53" t="s">
        <v>5</v>
      </c>
      <c r="H10" s="52" t="s">
        <v>6</v>
      </c>
      <c r="I10" s="52" t="s">
        <v>7</v>
      </c>
      <c r="J10" s="54"/>
      <c r="K10" s="53" t="s">
        <v>10</v>
      </c>
      <c r="L10" s="52" t="s">
        <v>11</v>
      </c>
      <c r="M10" s="52" t="s">
        <v>9</v>
      </c>
      <c r="N10" s="55"/>
      <c r="O10" s="56"/>
      <c r="P10" s="57"/>
      <c r="Q10" s="2"/>
    </row>
    <row r="11" spans="2:17" s="22" customFormat="1" ht="21.2" customHeight="1">
      <c r="C11" s="51" t="s">
        <v>12</v>
      </c>
      <c r="D11" s="52" t="s">
        <v>13</v>
      </c>
      <c r="E11" s="52" t="s">
        <v>108</v>
      </c>
      <c r="F11" s="52" t="s">
        <v>8</v>
      </c>
      <c r="G11" s="53" t="s">
        <v>14</v>
      </c>
      <c r="H11" s="52" t="s">
        <v>16</v>
      </c>
      <c r="I11" s="52" t="s">
        <v>17</v>
      </c>
      <c r="J11" s="52" t="s">
        <v>22</v>
      </c>
      <c r="K11" s="53" t="s">
        <v>19</v>
      </c>
      <c r="L11" s="52" t="s">
        <v>20</v>
      </c>
      <c r="M11" s="52" t="s">
        <v>18</v>
      </c>
      <c r="N11" s="149" t="s">
        <v>21</v>
      </c>
      <c r="O11" s="149"/>
      <c r="P11" s="150"/>
      <c r="Q11" s="2"/>
    </row>
    <row r="12" spans="2:17" s="22" customFormat="1" ht="21.2" customHeight="1">
      <c r="C12" s="51" t="s">
        <v>22</v>
      </c>
      <c r="D12" s="52" t="s">
        <v>23</v>
      </c>
      <c r="E12" s="52" t="s">
        <v>113</v>
      </c>
      <c r="F12" s="52" t="s">
        <v>24</v>
      </c>
      <c r="G12" s="53" t="s">
        <v>25</v>
      </c>
      <c r="H12" s="58" t="s">
        <v>88</v>
      </c>
      <c r="I12" s="58" t="s">
        <v>87</v>
      </c>
      <c r="J12" s="52" t="s">
        <v>28</v>
      </c>
      <c r="K12" s="53" t="s">
        <v>29</v>
      </c>
      <c r="L12" s="52" t="s">
        <v>30</v>
      </c>
      <c r="M12" s="52" t="s">
        <v>27</v>
      </c>
      <c r="N12" s="149" t="s">
        <v>31</v>
      </c>
      <c r="O12" s="149"/>
      <c r="P12" s="150"/>
      <c r="Q12" s="2"/>
    </row>
    <row r="13" spans="2:17" s="25" customFormat="1" ht="21.2" customHeight="1">
      <c r="C13" s="59" t="s">
        <v>0</v>
      </c>
      <c r="D13" s="60"/>
      <c r="E13" s="60"/>
      <c r="F13" s="60"/>
      <c r="G13" s="61" t="s">
        <v>0</v>
      </c>
      <c r="H13" s="60"/>
      <c r="I13" s="60" t="s">
        <v>32</v>
      </c>
      <c r="J13" s="60"/>
      <c r="K13" s="61" t="s">
        <v>34</v>
      </c>
      <c r="L13" s="60" t="s">
        <v>34</v>
      </c>
      <c r="M13" s="60"/>
      <c r="N13" s="62"/>
      <c r="O13" s="63"/>
      <c r="P13" s="64"/>
      <c r="Q13" s="16"/>
    </row>
    <row r="14" spans="2:17" s="25" customFormat="1" ht="21.2" customHeight="1">
      <c r="C14" s="59"/>
      <c r="D14" s="60"/>
      <c r="E14" s="60"/>
      <c r="F14" s="60" t="s">
        <v>35</v>
      </c>
      <c r="G14" s="61" t="s">
        <v>36</v>
      </c>
      <c r="H14" s="60" t="s">
        <v>37</v>
      </c>
      <c r="I14" s="60" t="s">
        <v>38</v>
      </c>
      <c r="J14" s="54"/>
      <c r="K14" s="61" t="s">
        <v>41</v>
      </c>
      <c r="L14" s="60" t="s">
        <v>39</v>
      </c>
      <c r="M14" s="60"/>
      <c r="N14" s="156"/>
      <c r="O14" s="156"/>
      <c r="P14" s="157"/>
      <c r="Q14" s="16"/>
    </row>
    <row r="15" spans="2:17" s="25" customFormat="1" ht="21.2" customHeight="1">
      <c r="C15" s="59" t="s">
        <v>43</v>
      </c>
      <c r="D15" s="60" t="s">
        <v>44</v>
      </c>
      <c r="E15" s="60" t="s">
        <v>45</v>
      </c>
      <c r="F15" s="60" t="s">
        <v>40</v>
      </c>
      <c r="G15" s="61" t="s">
        <v>46</v>
      </c>
      <c r="H15" s="60" t="s">
        <v>48</v>
      </c>
      <c r="I15" s="60" t="s">
        <v>49</v>
      </c>
      <c r="J15" s="52" t="s">
        <v>53</v>
      </c>
      <c r="K15" s="61" t="s">
        <v>55</v>
      </c>
      <c r="L15" s="60" t="s">
        <v>51</v>
      </c>
      <c r="M15" s="60" t="s">
        <v>54</v>
      </c>
      <c r="N15" s="156" t="s">
        <v>42</v>
      </c>
      <c r="O15" s="156"/>
      <c r="P15" s="157"/>
      <c r="Q15" s="16"/>
    </row>
    <row r="16" spans="2:17" s="25" customFormat="1" ht="21.2" customHeight="1">
      <c r="C16" s="65" t="s">
        <v>57</v>
      </c>
      <c r="D16" s="66" t="s">
        <v>57</v>
      </c>
      <c r="E16" s="66" t="s">
        <v>57</v>
      </c>
      <c r="F16" s="66" t="s">
        <v>52</v>
      </c>
      <c r="G16" s="67" t="s">
        <v>58</v>
      </c>
      <c r="H16" s="68" t="s">
        <v>60</v>
      </c>
      <c r="I16" s="68" t="s">
        <v>59</v>
      </c>
      <c r="J16" s="66" t="s">
        <v>57</v>
      </c>
      <c r="K16" s="67" t="s">
        <v>61</v>
      </c>
      <c r="L16" s="66" t="s">
        <v>62</v>
      </c>
      <c r="M16" s="66" t="s">
        <v>63</v>
      </c>
      <c r="N16" s="171" t="s">
        <v>56</v>
      </c>
      <c r="O16" s="172"/>
      <c r="P16" s="173"/>
      <c r="Q16" s="16"/>
    </row>
    <row r="17" spans="2:17" ht="35.25" customHeight="1">
      <c r="C17" s="69">
        <f t="shared" ref="C17:C45" si="0">SUM(D17:M17)</f>
        <v>63.199999999999996</v>
      </c>
      <c r="D17" s="70">
        <v>2.1</v>
      </c>
      <c r="E17" s="70">
        <v>0.9</v>
      </c>
      <c r="F17" s="70">
        <v>0.2</v>
      </c>
      <c r="G17" s="71">
        <v>0.8</v>
      </c>
      <c r="H17" s="72">
        <v>29.3</v>
      </c>
      <c r="I17" s="72">
        <v>0</v>
      </c>
      <c r="J17" s="72">
        <v>24.7</v>
      </c>
      <c r="K17" s="72">
        <v>3.6</v>
      </c>
      <c r="L17" s="72">
        <v>0.3</v>
      </c>
      <c r="M17" s="73">
        <v>1.3</v>
      </c>
      <c r="N17" s="144">
        <v>1964</v>
      </c>
      <c r="O17" s="144"/>
      <c r="P17" s="145"/>
      <c r="Q17" s="11"/>
    </row>
    <row r="18" spans="2:17" ht="35.25" customHeight="1">
      <c r="C18" s="74">
        <f t="shared" si="0"/>
        <v>60</v>
      </c>
      <c r="D18" s="75">
        <v>3</v>
      </c>
      <c r="E18" s="75">
        <v>1.2</v>
      </c>
      <c r="F18" s="75">
        <v>0.4</v>
      </c>
      <c r="G18" s="76">
        <v>1.4</v>
      </c>
      <c r="H18" s="77">
        <v>33.299999999999997</v>
      </c>
      <c r="I18" s="77">
        <v>0</v>
      </c>
      <c r="J18" s="77">
        <v>10.1</v>
      </c>
      <c r="K18" s="77">
        <v>1.7</v>
      </c>
      <c r="L18" s="77">
        <v>7.8</v>
      </c>
      <c r="M18" s="78">
        <v>1.1000000000000001</v>
      </c>
      <c r="N18" s="141">
        <f t="shared" ref="N18:N37" si="1">N17+1</f>
        <v>1965</v>
      </c>
      <c r="O18" s="141"/>
      <c r="P18" s="142"/>
      <c r="Q18" s="4"/>
    </row>
    <row r="19" spans="2:17" ht="35.25" customHeight="1">
      <c r="C19" s="69">
        <f t="shared" si="0"/>
        <v>70.3</v>
      </c>
      <c r="D19" s="70">
        <v>4.8</v>
      </c>
      <c r="E19" s="70">
        <v>1.3</v>
      </c>
      <c r="F19" s="70">
        <v>0.8</v>
      </c>
      <c r="G19" s="71">
        <v>1.7</v>
      </c>
      <c r="H19" s="72">
        <v>39</v>
      </c>
      <c r="I19" s="72">
        <v>0</v>
      </c>
      <c r="J19" s="72">
        <v>7.3</v>
      </c>
      <c r="K19" s="72">
        <v>0.6</v>
      </c>
      <c r="L19" s="72">
        <v>13.3</v>
      </c>
      <c r="M19" s="73">
        <v>1.5</v>
      </c>
      <c r="N19" s="144">
        <f t="shared" si="1"/>
        <v>1966</v>
      </c>
      <c r="O19" s="144"/>
      <c r="P19" s="145"/>
      <c r="Q19" s="4"/>
    </row>
    <row r="20" spans="2:17" ht="35.25" customHeight="1">
      <c r="C20" s="74">
        <f t="shared" si="0"/>
        <v>70.799999999999983</v>
      </c>
      <c r="D20" s="75">
        <v>4.3</v>
      </c>
      <c r="E20" s="75">
        <v>1.4</v>
      </c>
      <c r="F20" s="75">
        <v>0.9</v>
      </c>
      <c r="G20" s="76">
        <v>0.8</v>
      </c>
      <c r="H20" s="77">
        <v>38.9</v>
      </c>
      <c r="I20" s="77">
        <v>0</v>
      </c>
      <c r="J20" s="77">
        <v>5.3</v>
      </c>
      <c r="K20" s="77">
        <v>0.8</v>
      </c>
      <c r="L20" s="77">
        <v>16.899999999999999</v>
      </c>
      <c r="M20" s="78">
        <v>1.5</v>
      </c>
      <c r="N20" s="141">
        <f t="shared" si="1"/>
        <v>1967</v>
      </c>
      <c r="O20" s="141"/>
      <c r="P20" s="142"/>
      <c r="Q20" s="4"/>
    </row>
    <row r="21" spans="2:17" ht="35.25" customHeight="1">
      <c r="C21" s="69">
        <f t="shared" si="0"/>
        <v>71.3</v>
      </c>
      <c r="D21" s="70">
        <v>1.9</v>
      </c>
      <c r="E21" s="70">
        <v>1.8</v>
      </c>
      <c r="F21" s="70">
        <v>1</v>
      </c>
      <c r="G21" s="71">
        <v>0.9</v>
      </c>
      <c r="H21" s="72">
        <v>41</v>
      </c>
      <c r="I21" s="72">
        <v>0</v>
      </c>
      <c r="J21" s="72">
        <v>6.3</v>
      </c>
      <c r="K21" s="72">
        <v>0.9</v>
      </c>
      <c r="L21" s="72">
        <v>15.7</v>
      </c>
      <c r="M21" s="73">
        <v>1.8</v>
      </c>
      <c r="N21" s="144">
        <f t="shared" si="1"/>
        <v>1968</v>
      </c>
      <c r="O21" s="144"/>
      <c r="P21" s="145"/>
      <c r="Q21" s="4"/>
    </row>
    <row r="22" spans="2:17" ht="35.25" customHeight="1">
      <c r="C22" s="74">
        <f t="shared" si="0"/>
        <v>74.699999999999989</v>
      </c>
      <c r="D22" s="75">
        <v>1.8</v>
      </c>
      <c r="E22" s="75">
        <v>2</v>
      </c>
      <c r="F22" s="75">
        <v>1</v>
      </c>
      <c r="G22" s="76">
        <v>1</v>
      </c>
      <c r="H22" s="77">
        <v>45.4</v>
      </c>
      <c r="I22" s="77">
        <v>3.8</v>
      </c>
      <c r="J22" s="77">
        <v>4.8</v>
      </c>
      <c r="K22" s="77">
        <v>0.5</v>
      </c>
      <c r="L22" s="77">
        <v>12.6</v>
      </c>
      <c r="M22" s="78">
        <v>1.8</v>
      </c>
      <c r="N22" s="141">
        <f t="shared" si="1"/>
        <v>1969</v>
      </c>
      <c r="O22" s="141"/>
      <c r="P22" s="142"/>
      <c r="Q22" s="4"/>
    </row>
    <row r="23" spans="2:17" ht="35.25" customHeight="1">
      <c r="C23" s="69">
        <f t="shared" si="0"/>
        <v>76.399999999999991</v>
      </c>
      <c r="D23" s="70">
        <v>2.4</v>
      </c>
      <c r="E23" s="70">
        <v>2.2000000000000002</v>
      </c>
      <c r="F23" s="70">
        <v>0.9</v>
      </c>
      <c r="G23" s="71">
        <v>0.8</v>
      </c>
      <c r="H23" s="72">
        <v>45.5</v>
      </c>
      <c r="I23" s="72">
        <v>3.3</v>
      </c>
      <c r="J23" s="72">
        <v>6.1</v>
      </c>
      <c r="K23" s="72">
        <v>0.3</v>
      </c>
      <c r="L23" s="72">
        <v>12.9</v>
      </c>
      <c r="M23" s="73">
        <v>2</v>
      </c>
      <c r="N23" s="144">
        <f t="shared" si="1"/>
        <v>1970</v>
      </c>
      <c r="O23" s="144"/>
      <c r="P23" s="145"/>
      <c r="Q23" s="4"/>
    </row>
    <row r="24" spans="2:17" ht="35.25" customHeight="1">
      <c r="C24" s="74">
        <f t="shared" si="0"/>
        <v>82.199999999999989</v>
      </c>
      <c r="D24" s="75">
        <v>2.9</v>
      </c>
      <c r="E24" s="75">
        <v>2.2000000000000002</v>
      </c>
      <c r="F24" s="75">
        <v>0.9</v>
      </c>
      <c r="G24" s="76">
        <v>0.9</v>
      </c>
      <c r="H24" s="77">
        <v>46.9</v>
      </c>
      <c r="I24" s="77">
        <v>8.5</v>
      </c>
      <c r="J24" s="77">
        <v>3.1</v>
      </c>
      <c r="K24" s="77">
        <v>0.3</v>
      </c>
      <c r="L24" s="77">
        <v>14.9</v>
      </c>
      <c r="M24" s="78">
        <v>1.6</v>
      </c>
      <c r="N24" s="141">
        <f t="shared" si="1"/>
        <v>1971</v>
      </c>
      <c r="O24" s="141"/>
      <c r="P24" s="142"/>
      <c r="Q24" s="4"/>
    </row>
    <row r="25" spans="2:17" ht="35.25" customHeight="1">
      <c r="C25" s="69">
        <f t="shared" si="0"/>
        <v>95.500000000000014</v>
      </c>
      <c r="D25" s="70">
        <v>1.6</v>
      </c>
      <c r="E25" s="70">
        <v>2.2000000000000002</v>
      </c>
      <c r="F25" s="70">
        <v>0.9</v>
      </c>
      <c r="G25" s="71">
        <v>1.2</v>
      </c>
      <c r="H25" s="72">
        <v>50.6</v>
      </c>
      <c r="I25" s="72">
        <v>16.2</v>
      </c>
      <c r="J25" s="72">
        <v>3.4</v>
      </c>
      <c r="K25" s="72">
        <v>0.2</v>
      </c>
      <c r="L25" s="72">
        <v>17.3</v>
      </c>
      <c r="M25" s="73">
        <v>1.9</v>
      </c>
      <c r="N25" s="144">
        <f t="shared" si="1"/>
        <v>1972</v>
      </c>
      <c r="O25" s="144"/>
      <c r="P25" s="145"/>
      <c r="Q25" s="4"/>
    </row>
    <row r="26" spans="2:17" ht="35.25" customHeight="1">
      <c r="C26" s="74">
        <f t="shared" si="0"/>
        <v>111.6</v>
      </c>
      <c r="D26" s="75">
        <v>2.4</v>
      </c>
      <c r="E26" s="75">
        <v>2.4</v>
      </c>
      <c r="F26" s="75">
        <v>1.2</v>
      </c>
      <c r="G26" s="76">
        <v>1.2</v>
      </c>
      <c r="H26" s="77">
        <v>61.8</v>
      </c>
      <c r="I26" s="77">
        <v>16.899999999999999</v>
      </c>
      <c r="J26" s="77">
        <v>6.5</v>
      </c>
      <c r="K26" s="77">
        <v>0.3</v>
      </c>
      <c r="L26" s="77">
        <v>16.8</v>
      </c>
      <c r="M26" s="78">
        <v>2.1</v>
      </c>
      <c r="N26" s="141">
        <f t="shared" si="1"/>
        <v>1973</v>
      </c>
      <c r="O26" s="141"/>
      <c r="P26" s="142"/>
      <c r="Q26" s="4"/>
    </row>
    <row r="27" spans="2:17" ht="35.25" customHeight="1">
      <c r="B27" s="18" t="s">
        <v>0</v>
      </c>
      <c r="C27" s="69">
        <f t="shared" si="0"/>
        <v>148.5</v>
      </c>
      <c r="D27" s="70">
        <v>4.5</v>
      </c>
      <c r="E27" s="70">
        <v>2.8</v>
      </c>
      <c r="F27" s="70">
        <v>1.3</v>
      </c>
      <c r="G27" s="71">
        <v>2.1</v>
      </c>
      <c r="H27" s="72">
        <v>85</v>
      </c>
      <c r="I27" s="72">
        <v>14.9</v>
      </c>
      <c r="J27" s="72">
        <v>8</v>
      </c>
      <c r="K27" s="72">
        <v>5.4</v>
      </c>
      <c r="L27" s="72">
        <v>22</v>
      </c>
      <c r="M27" s="73">
        <v>2.5</v>
      </c>
      <c r="N27" s="144">
        <f t="shared" si="1"/>
        <v>1974</v>
      </c>
      <c r="O27" s="144"/>
      <c r="P27" s="145"/>
      <c r="Q27" s="4"/>
    </row>
    <row r="28" spans="2:17" ht="35.25" customHeight="1">
      <c r="B28" s="18" t="s">
        <v>0</v>
      </c>
      <c r="C28" s="74">
        <f t="shared" si="0"/>
        <v>226.20000000000002</v>
      </c>
      <c r="D28" s="75">
        <v>8.3000000000000007</v>
      </c>
      <c r="E28" s="75">
        <v>3.8</v>
      </c>
      <c r="F28" s="75">
        <v>1.3</v>
      </c>
      <c r="G28" s="76">
        <v>2.7</v>
      </c>
      <c r="H28" s="75">
        <v>126.7</v>
      </c>
      <c r="I28" s="77">
        <v>24.5</v>
      </c>
      <c r="J28" s="75">
        <v>12.5</v>
      </c>
      <c r="K28" s="77">
        <v>10.5</v>
      </c>
      <c r="L28" s="77">
        <v>32.9</v>
      </c>
      <c r="M28" s="78">
        <v>3</v>
      </c>
      <c r="N28" s="141">
        <f t="shared" si="1"/>
        <v>1975</v>
      </c>
      <c r="O28" s="141"/>
      <c r="P28" s="142"/>
      <c r="Q28" s="4"/>
    </row>
    <row r="29" spans="2:17" ht="35.25" customHeight="1">
      <c r="B29" s="18" t="s">
        <v>0</v>
      </c>
      <c r="C29" s="69">
        <f t="shared" si="0"/>
        <v>333.6</v>
      </c>
      <c r="D29" s="70">
        <v>10.4</v>
      </c>
      <c r="E29" s="70">
        <v>5.5</v>
      </c>
      <c r="F29" s="70">
        <v>1.6</v>
      </c>
      <c r="G29" s="71">
        <v>4.2</v>
      </c>
      <c r="H29" s="72">
        <v>207.1</v>
      </c>
      <c r="I29" s="72">
        <v>23</v>
      </c>
      <c r="J29" s="72">
        <v>19.2</v>
      </c>
      <c r="K29" s="72">
        <v>8.4</v>
      </c>
      <c r="L29" s="72">
        <v>50.6</v>
      </c>
      <c r="M29" s="73">
        <v>3.6</v>
      </c>
      <c r="N29" s="144">
        <f t="shared" si="1"/>
        <v>1976</v>
      </c>
      <c r="O29" s="144"/>
      <c r="P29" s="145"/>
      <c r="Q29" s="4"/>
    </row>
    <row r="30" spans="2:17" ht="35.25" customHeight="1">
      <c r="B30" s="18" t="s">
        <v>0</v>
      </c>
      <c r="C30" s="74">
        <f t="shared" si="0"/>
        <v>422.49999999999994</v>
      </c>
      <c r="D30" s="75">
        <v>8.5</v>
      </c>
      <c r="E30" s="75">
        <v>7.5</v>
      </c>
      <c r="F30" s="75">
        <v>3.7</v>
      </c>
      <c r="G30" s="76">
        <v>4.0999999999999996</v>
      </c>
      <c r="H30" s="75">
        <v>243.6</v>
      </c>
      <c r="I30" s="77">
        <v>32.9</v>
      </c>
      <c r="J30" s="75">
        <v>37.200000000000003</v>
      </c>
      <c r="K30" s="77">
        <v>17.5</v>
      </c>
      <c r="L30" s="77">
        <v>63.1</v>
      </c>
      <c r="M30" s="78">
        <v>4.4000000000000004</v>
      </c>
      <c r="N30" s="141">
        <f t="shared" si="1"/>
        <v>1977</v>
      </c>
      <c r="O30" s="141"/>
      <c r="P30" s="142"/>
      <c r="Q30" s="4"/>
    </row>
    <row r="31" spans="2:17" ht="35.25" customHeight="1">
      <c r="C31" s="69">
        <f t="shared" si="0"/>
        <v>637.1</v>
      </c>
      <c r="D31" s="70">
        <v>9.6999999999999993</v>
      </c>
      <c r="E31" s="70">
        <v>9.1</v>
      </c>
      <c r="F31" s="70">
        <v>5</v>
      </c>
      <c r="G31" s="71">
        <v>6.6</v>
      </c>
      <c r="H31" s="72">
        <v>331.3</v>
      </c>
      <c r="I31" s="72">
        <v>68.599999999999994</v>
      </c>
      <c r="J31" s="72">
        <v>76.099999999999994</v>
      </c>
      <c r="K31" s="72">
        <v>49</v>
      </c>
      <c r="L31" s="72">
        <v>76.599999999999994</v>
      </c>
      <c r="M31" s="73">
        <v>5.0999999999999996</v>
      </c>
      <c r="N31" s="144">
        <f t="shared" si="1"/>
        <v>1978</v>
      </c>
      <c r="O31" s="144"/>
      <c r="P31" s="145"/>
      <c r="Q31" s="4"/>
    </row>
    <row r="32" spans="2:17" ht="35.25" customHeight="1">
      <c r="C32" s="74">
        <f t="shared" si="0"/>
        <v>823.69999999999993</v>
      </c>
      <c r="D32" s="75">
        <v>20.8</v>
      </c>
      <c r="E32" s="75">
        <v>13.3</v>
      </c>
      <c r="F32" s="75">
        <v>6.7</v>
      </c>
      <c r="G32" s="76">
        <v>11.1</v>
      </c>
      <c r="H32" s="75">
        <v>462.3</v>
      </c>
      <c r="I32" s="77">
        <v>73.8</v>
      </c>
      <c r="J32" s="75">
        <v>82.8</v>
      </c>
      <c r="K32" s="77">
        <v>51.3</v>
      </c>
      <c r="L32" s="77">
        <v>95.1</v>
      </c>
      <c r="M32" s="78">
        <v>6.5</v>
      </c>
      <c r="N32" s="141">
        <f t="shared" si="1"/>
        <v>1979</v>
      </c>
      <c r="O32" s="141"/>
      <c r="P32" s="142"/>
      <c r="Q32" s="4"/>
    </row>
    <row r="33" spans="2:17" ht="35.25" customHeight="1">
      <c r="C33" s="69">
        <f t="shared" si="0"/>
        <v>1070.5</v>
      </c>
      <c r="D33" s="70">
        <v>20.9</v>
      </c>
      <c r="E33" s="70">
        <v>17.899999999999999</v>
      </c>
      <c r="F33" s="70">
        <v>9.6</v>
      </c>
      <c r="G33" s="71">
        <v>11.8</v>
      </c>
      <c r="H33" s="72">
        <v>563.9</v>
      </c>
      <c r="I33" s="72">
        <v>59.8</v>
      </c>
      <c r="J33" s="72">
        <v>205.2</v>
      </c>
      <c r="K33" s="72">
        <v>64.900000000000006</v>
      </c>
      <c r="L33" s="72">
        <v>109.6</v>
      </c>
      <c r="M33" s="73">
        <v>6.9</v>
      </c>
      <c r="N33" s="144">
        <f t="shared" si="1"/>
        <v>1980</v>
      </c>
      <c r="O33" s="144"/>
      <c r="P33" s="145"/>
      <c r="Q33" s="4"/>
    </row>
    <row r="34" spans="2:17" ht="35.25" customHeight="1">
      <c r="C34" s="74">
        <f t="shared" si="0"/>
        <v>1330.7</v>
      </c>
      <c r="D34" s="75">
        <v>30.8</v>
      </c>
      <c r="E34" s="75">
        <v>27.1</v>
      </c>
      <c r="F34" s="75">
        <v>13.4</v>
      </c>
      <c r="G34" s="76">
        <v>16</v>
      </c>
      <c r="H34" s="75">
        <v>710.2</v>
      </c>
      <c r="I34" s="77">
        <v>80.8</v>
      </c>
      <c r="J34" s="75">
        <v>244.4</v>
      </c>
      <c r="K34" s="77">
        <v>92.9</v>
      </c>
      <c r="L34" s="77">
        <v>106.5</v>
      </c>
      <c r="M34" s="78">
        <v>8.6</v>
      </c>
      <c r="N34" s="141">
        <f t="shared" si="1"/>
        <v>1981</v>
      </c>
      <c r="O34" s="141"/>
      <c r="P34" s="142"/>
      <c r="Q34" s="4"/>
    </row>
    <row r="35" spans="2:17" ht="35.25" customHeight="1">
      <c r="C35" s="69">
        <f t="shared" si="0"/>
        <v>1553.5000000000002</v>
      </c>
      <c r="D35" s="70">
        <v>54.3</v>
      </c>
      <c r="E35" s="70">
        <v>38.9</v>
      </c>
      <c r="F35" s="70">
        <v>20.3</v>
      </c>
      <c r="G35" s="71">
        <v>24.5</v>
      </c>
      <c r="H35" s="72">
        <v>865.1</v>
      </c>
      <c r="I35" s="72">
        <v>102.8</v>
      </c>
      <c r="J35" s="72">
        <v>277.5</v>
      </c>
      <c r="K35" s="72">
        <v>51.7</v>
      </c>
      <c r="L35" s="72">
        <v>107.9</v>
      </c>
      <c r="M35" s="73">
        <v>10.5</v>
      </c>
      <c r="N35" s="144">
        <f t="shared" si="1"/>
        <v>1982</v>
      </c>
      <c r="O35" s="144"/>
      <c r="P35" s="145"/>
      <c r="Q35" s="4"/>
    </row>
    <row r="36" spans="2:17" ht="35.25" customHeight="1">
      <c r="C36" s="74">
        <f t="shared" si="0"/>
        <v>1863.2999999999997</v>
      </c>
      <c r="D36" s="75">
        <v>58.7</v>
      </c>
      <c r="E36" s="75">
        <v>46.5</v>
      </c>
      <c r="F36" s="75">
        <v>27.8</v>
      </c>
      <c r="G36" s="76">
        <v>20.7</v>
      </c>
      <c r="H36" s="75">
        <v>1003.4</v>
      </c>
      <c r="I36" s="77">
        <v>147.19999999999999</v>
      </c>
      <c r="J36" s="75">
        <v>331.9</v>
      </c>
      <c r="K36" s="77">
        <v>93</v>
      </c>
      <c r="L36" s="77">
        <v>121.5</v>
      </c>
      <c r="M36" s="78">
        <v>12.6</v>
      </c>
      <c r="N36" s="141">
        <f t="shared" si="1"/>
        <v>1983</v>
      </c>
      <c r="O36" s="141"/>
      <c r="P36" s="142"/>
      <c r="Q36" s="4"/>
    </row>
    <row r="37" spans="2:17" ht="35.25" customHeight="1">
      <c r="C37" s="69">
        <f t="shared" si="0"/>
        <v>2136</v>
      </c>
      <c r="D37" s="70">
        <v>71.099999999999994</v>
      </c>
      <c r="E37" s="70">
        <v>57.9</v>
      </c>
      <c r="F37" s="70">
        <v>33.799999999999997</v>
      </c>
      <c r="G37" s="71">
        <v>21.8</v>
      </c>
      <c r="H37" s="72">
        <v>1156.2</v>
      </c>
      <c r="I37" s="72">
        <v>208.5</v>
      </c>
      <c r="J37" s="72">
        <v>359.1</v>
      </c>
      <c r="K37" s="72">
        <v>91.4</v>
      </c>
      <c r="L37" s="72">
        <v>124.2</v>
      </c>
      <c r="M37" s="73">
        <v>12</v>
      </c>
      <c r="N37" s="144">
        <f t="shared" si="1"/>
        <v>1984</v>
      </c>
      <c r="O37" s="144"/>
      <c r="P37" s="145"/>
      <c r="Q37" s="4"/>
    </row>
    <row r="38" spans="2:17" ht="35.25" customHeight="1">
      <c r="C38" s="74">
        <f t="shared" si="0"/>
        <v>2392.1</v>
      </c>
      <c r="D38" s="75">
        <v>76.099999999999994</v>
      </c>
      <c r="E38" s="75">
        <v>66.8</v>
      </c>
      <c r="F38" s="75">
        <v>36.200000000000003</v>
      </c>
      <c r="G38" s="76">
        <v>19.3</v>
      </c>
      <c r="H38" s="75">
        <v>1246.9000000000001</v>
      </c>
      <c r="I38" s="77">
        <v>228.3</v>
      </c>
      <c r="J38" s="75">
        <v>412.4</v>
      </c>
      <c r="K38" s="77">
        <v>144.19999999999999</v>
      </c>
      <c r="L38" s="77">
        <v>148.6</v>
      </c>
      <c r="M38" s="78">
        <v>13.3</v>
      </c>
      <c r="N38" s="141">
        <f>N37+1</f>
        <v>1985</v>
      </c>
      <c r="O38" s="141"/>
      <c r="P38" s="142"/>
      <c r="Q38" s="4"/>
    </row>
    <row r="39" spans="2:17" ht="35.25" customHeight="1">
      <c r="C39" s="69">
        <f t="shared" si="0"/>
        <v>2634.8</v>
      </c>
      <c r="D39" s="70">
        <v>89.6</v>
      </c>
      <c r="E39" s="70">
        <v>68</v>
      </c>
      <c r="F39" s="70">
        <v>38.6</v>
      </c>
      <c r="G39" s="71">
        <v>16.5</v>
      </c>
      <c r="H39" s="72">
        <v>1366.9</v>
      </c>
      <c r="I39" s="72">
        <v>275.7</v>
      </c>
      <c r="J39" s="72">
        <v>431.8</v>
      </c>
      <c r="K39" s="72">
        <v>167.2</v>
      </c>
      <c r="L39" s="72">
        <v>167.9</v>
      </c>
      <c r="M39" s="73">
        <v>12.6</v>
      </c>
      <c r="N39" s="144">
        <f>N38+1</f>
        <v>1986</v>
      </c>
      <c r="O39" s="144"/>
      <c r="P39" s="145"/>
      <c r="Q39" s="4"/>
    </row>
    <row r="40" spans="2:17" ht="35.25" customHeight="1">
      <c r="C40" s="74">
        <f t="shared" si="0"/>
        <v>2898.5000000000005</v>
      </c>
      <c r="D40" s="75">
        <v>81.8</v>
      </c>
      <c r="E40" s="75">
        <v>73.900000000000006</v>
      </c>
      <c r="F40" s="75">
        <v>40.700000000000003</v>
      </c>
      <c r="G40" s="76">
        <v>25.8</v>
      </c>
      <c r="H40" s="75">
        <v>1484.7</v>
      </c>
      <c r="I40" s="77">
        <v>345.9</v>
      </c>
      <c r="J40" s="75">
        <v>480.3</v>
      </c>
      <c r="K40" s="77">
        <v>184.4</v>
      </c>
      <c r="L40" s="77">
        <v>167.6</v>
      </c>
      <c r="M40" s="78">
        <v>13.4</v>
      </c>
      <c r="N40" s="141">
        <f t="shared" ref="N40:N45" si="2">N39+1</f>
        <v>1987</v>
      </c>
      <c r="O40" s="141"/>
      <c r="P40" s="142"/>
      <c r="Q40" s="4"/>
    </row>
    <row r="41" spans="2:17" ht="35.25" customHeight="1">
      <c r="C41" s="69">
        <f t="shared" si="0"/>
        <v>3250.4999999999995</v>
      </c>
      <c r="D41" s="70">
        <v>92.3</v>
      </c>
      <c r="E41" s="70">
        <v>78.099999999999994</v>
      </c>
      <c r="F41" s="70">
        <v>43.3</v>
      </c>
      <c r="G41" s="71">
        <v>22.3</v>
      </c>
      <c r="H41" s="72">
        <v>1599.4</v>
      </c>
      <c r="I41" s="72">
        <v>334.9</v>
      </c>
      <c r="J41" s="72">
        <v>702.6</v>
      </c>
      <c r="K41" s="72">
        <v>228.2</v>
      </c>
      <c r="L41" s="72">
        <v>134.69999999999999</v>
      </c>
      <c r="M41" s="73">
        <v>14.7</v>
      </c>
      <c r="N41" s="144">
        <f t="shared" si="2"/>
        <v>1988</v>
      </c>
      <c r="O41" s="144"/>
      <c r="P41" s="145"/>
      <c r="Q41" s="4"/>
    </row>
    <row r="42" spans="2:17" ht="35.25" customHeight="1">
      <c r="C42" s="74">
        <f t="shared" si="0"/>
        <v>3780.3</v>
      </c>
      <c r="D42" s="77">
        <v>178.9</v>
      </c>
      <c r="E42" s="77">
        <v>84</v>
      </c>
      <c r="F42" s="77">
        <v>52.2</v>
      </c>
      <c r="G42" s="79">
        <v>19.5</v>
      </c>
      <c r="H42" s="75">
        <v>1703.5</v>
      </c>
      <c r="I42" s="75">
        <v>369</v>
      </c>
      <c r="J42" s="75">
        <v>858.2</v>
      </c>
      <c r="K42" s="76">
        <v>258.60000000000002</v>
      </c>
      <c r="L42" s="75">
        <v>240.1</v>
      </c>
      <c r="M42" s="78">
        <v>16.3</v>
      </c>
      <c r="N42" s="141">
        <f t="shared" si="2"/>
        <v>1989</v>
      </c>
      <c r="O42" s="141"/>
      <c r="P42" s="142"/>
      <c r="Q42" s="4"/>
    </row>
    <row r="43" spans="2:17" ht="35.25" customHeight="1">
      <c r="C43" s="69">
        <f t="shared" si="0"/>
        <v>4089.9999999999995</v>
      </c>
      <c r="D43" s="70">
        <v>205.6</v>
      </c>
      <c r="E43" s="70">
        <v>90</v>
      </c>
      <c r="F43" s="70">
        <v>71.099999999999994</v>
      </c>
      <c r="G43" s="71">
        <v>20.9</v>
      </c>
      <c r="H43" s="72">
        <v>1824.1</v>
      </c>
      <c r="I43" s="72">
        <v>388.8</v>
      </c>
      <c r="J43" s="72">
        <v>1045.7</v>
      </c>
      <c r="K43" s="72">
        <v>227.2</v>
      </c>
      <c r="L43" s="72">
        <v>200.6</v>
      </c>
      <c r="M43" s="73">
        <v>16</v>
      </c>
      <c r="N43" s="144">
        <f t="shared" si="2"/>
        <v>1990</v>
      </c>
      <c r="O43" s="144"/>
      <c r="P43" s="145"/>
      <c r="Q43" s="4"/>
    </row>
    <row r="44" spans="2:17" ht="35.25" customHeight="1">
      <c r="B44" s="19"/>
      <c r="C44" s="74">
        <f t="shared" si="0"/>
        <v>5599.0999999999995</v>
      </c>
      <c r="D44" s="77">
        <v>216.2</v>
      </c>
      <c r="E44" s="77">
        <v>113.4</v>
      </c>
      <c r="F44" s="77">
        <v>76.7</v>
      </c>
      <c r="G44" s="79">
        <v>20.5</v>
      </c>
      <c r="H44" s="75">
        <v>1945.5</v>
      </c>
      <c r="I44" s="75">
        <v>424.1</v>
      </c>
      <c r="J44" s="75">
        <v>2007</v>
      </c>
      <c r="K44" s="79">
        <v>166.4</v>
      </c>
      <c r="L44" s="75">
        <v>604.1</v>
      </c>
      <c r="M44" s="78">
        <v>25.2</v>
      </c>
      <c r="N44" s="141">
        <f t="shared" si="2"/>
        <v>1991</v>
      </c>
      <c r="O44" s="141"/>
      <c r="P44" s="142"/>
      <c r="Q44" s="4"/>
    </row>
    <row r="45" spans="2:17" ht="35.25" customHeight="1">
      <c r="C45" s="80">
        <f t="shared" si="0"/>
        <v>6311.1</v>
      </c>
      <c r="D45" s="81">
        <v>303</v>
      </c>
      <c r="E45" s="81">
        <v>115.5</v>
      </c>
      <c r="F45" s="81">
        <v>90.8</v>
      </c>
      <c r="G45" s="82">
        <v>26.1</v>
      </c>
      <c r="H45" s="81">
        <v>2185.3000000000002</v>
      </c>
      <c r="I45" s="81">
        <v>390.5</v>
      </c>
      <c r="J45" s="81">
        <v>2324.8000000000002</v>
      </c>
      <c r="K45" s="81">
        <v>137.80000000000001</v>
      </c>
      <c r="L45" s="81">
        <v>708.8</v>
      </c>
      <c r="M45" s="83">
        <v>28.5</v>
      </c>
      <c r="N45" s="174">
        <f t="shared" si="2"/>
        <v>1992</v>
      </c>
      <c r="O45" s="174"/>
      <c r="P45" s="175"/>
      <c r="Q45" s="4"/>
    </row>
    <row r="46" spans="2:17" ht="12" customHeight="1">
      <c r="C46" s="84"/>
      <c r="D46" s="85"/>
      <c r="E46" s="85"/>
      <c r="F46" s="85"/>
      <c r="G46" s="86"/>
      <c r="H46" s="85"/>
      <c r="I46" s="85"/>
      <c r="J46" s="85"/>
      <c r="K46" s="86"/>
      <c r="L46" s="85"/>
      <c r="M46" s="85"/>
      <c r="N46" s="87"/>
      <c r="O46" s="87"/>
      <c r="P46" s="88"/>
      <c r="Q46" s="19"/>
    </row>
    <row r="47" spans="2:17" ht="28.35" customHeight="1">
      <c r="C47" s="84"/>
      <c r="D47" s="85"/>
      <c r="E47" s="85"/>
      <c r="F47" s="85"/>
      <c r="G47" s="86"/>
      <c r="H47" s="85"/>
      <c r="I47" s="85"/>
      <c r="J47" s="85"/>
      <c r="K47" s="86"/>
      <c r="L47" s="85"/>
      <c r="M47" s="85"/>
      <c r="N47" s="87"/>
      <c r="O47" s="87"/>
      <c r="P47" s="88"/>
      <c r="Q47" s="19"/>
    </row>
    <row r="48" spans="2:17" ht="28.35" customHeight="1">
      <c r="C48" s="84"/>
      <c r="D48" s="85"/>
      <c r="E48" s="85"/>
      <c r="F48" s="85"/>
      <c r="G48" s="86"/>
      <c r="H48" s="85"/>
      <c r="I48" s="85"/>
      <c r="J48" s="85"/>
      <c r="K48" s="86"/>
      <c r="L48" s="85"/>
      <c r="M48" s="85"/>
      <c r="N48" s="87"/>
      <c r="O48" s="87"/>
      <c r="P48" s="88"/>
      <c r="Q48" s="19"/>
    </row>
    <row r="49" spans="2:19" s="21" customFormat="1" ht="28.35" customHeight="1">
      <c r="C49" s="154" t="s">
        <v>105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3"/>
    </row>
    <row r="50" spans="2:19" s="23" customFormat="1" ht="28.35" customHeight="1">
      <c r="B50" s="23" t="s">
        <v>0</v>
      </c>
      <c r="C50" s="155" t="s">
        <v>104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4"/>
    </row>
    <row r="51" spans="2:19" s="24" customFormat="1" ht="17.100000000000001" customHeight="1">
      <c r="C51" s="89" t="s">
        <v>91</v>
      </c>
      <c r="D51" s="33"/>
      <c r="E51" s="33"/>
      <c r="F51" s="33"/>
      <c r="G51" s="34"/>
      <c r="H51" s="34"/>
      <c r="I51" s="34"/>
      <c r="J51" s="35"/>
      <c r="K51" s="34"/>
      <c r="L51" s="34"/>
      <c r="M51" s="35"/>
      <c r="N51" s="90"/>
      <c r="O51" s="91"/>
      <c r="P51" s="92" t="s">
        <v>74</v>
      </c>
      <c r="Q51" s="15"/>
    </row>
    <row r="52" spans="2:19" s="19" customFormat="1" ht="4.3499999999999996" customHeight="1">
      <c r="C52" s="93"/>
      <c r="D52" s="94"/>
      <c r="E52" s="94"/>
      <c r="F52" s="94"/>
      <c r="G52" s="95"/>
      <c r="H52" s="94"/>
      <c r="I52" s="94"/>
      <c r="J52" s="94"/>
      <c r="K52" s="95"/>
      <c r="L52" s="94"/>
      <c r="M52" s="94"/>
      <c r="N52" s="96"/>
      <c r="O52" s="96"/>
      <c r="P52" s="96"/>
      <c r="Q52" s="9"/>
    </row>
    <row r="53" spans="2:19" ht="21.2" customHeight="1">
      <c r="C53" s="97"/>
      <c r="D53" s="162" t="s">
        <v>94</v>
      </c>
      <c r="E53" s="163"/>
      <c r="F53" s="98"/>
      <c r="G53" s="158" t="s">
        <v>85</v>
      </c>
      <c r="H53" s="159"/>
      <c r="I53" s="169" t="s">
        <v>95</v>
      </c>
      <c r="J53" s="163"/>
      <c r="K53" s="99"/>
      <c r="L53" s="158" t="s">
        <v>79</v>
      </c>
      <c r="M53" s="159"/>
      <c r="N53" s="100"/>
      <c r="O53" s="101"/>
      <c r="P53" s="102"/>
      <c r="Q53" s="4"/>
    </row>
    <row r="54" spans="2:19" s="22" customFormat="1" ht="21.2" customHeight="1">
      <c r="C54" s="103"/>
      <c r="D54" s="164"/>
      <c r="E54" s="165"/>
      <c r="F54" s="104"/>
      <c r="G54" s="160"/>
      <c r="H54" s="161"/>
      <c r="I54" s="170"/>
      <c r="J54" s="165"/>
      <c r="K54" s="104"/>
      <c r="L54" s="160"/>
      <c r="M54" s="161"/>
      <c r="N54" s="105"/>
      <c r="O54" s="106"/>
      <c r="P54" s="107"/>
      <c r="Q54" s="2"/>
      <c r="R54" s="31"/>
      <c r="S54" s="31"/>
    </row>
    <row r="55" spans="2:19" ht="21.2" customHeight="1">
      <c r="C55" s="108"/>
      <c r="D55" s="109"/>
      <c r="E55" s="110" t="s">
        <v>83</v>
      </c>
      <c r="F55" s="109"/>
      <c r="G55" s="109"/>
      <c r="H55" s="109"/>
      <c r="I55" s="109"/>
      <c r="J55" s="109"/>
      <c r="K55" s="109"/>
      <c r="L55" s="109" t="s">
        <v>77</v>
      </c>
      <c r="M55" s="111" t="s">
        <v>75</v>
      </c>
      <c r="N55" s="105"/>
      <c r="O55" s="106"/>
      <c r="P55" s="107"/>
      <c r="Q55" s="4"/>
    </row>
    <row r="56" spans="2:19" ht="21.2" customHeight="1">
      <c r="C56" s="108"/>
      <c r="D56" s="52"/>
      <c r="E56" s="52" t="s">
        <v>84</v>
      </c>
      <c r="F56" s="52"/>
      <c r="G56" s="58" t="s">
        <v>80</v>
      </c>
      <c r="H56" s="58"/>
      <c r="I56" s="58"/>
      <c r="J56" s="58" t="s">
        <v>13</v>
      </c>
      <c r="K56" s="58" t="s">
        <v>98</v>
      </c>
      <c r="L56" s="58" t="s">
        <v>4</v>
      </c>
      <c r="M56" s="55" t="s">
        <v>27</v>
      </c>
      <c r="N56" s="112"/>
      <c r="O56" s="113"/>
      <c r="P56" s="64"/>
      <c r="Q56" s="4"/>
    </row>
    <row r="57" spans="2:19" ht="21.2" customHeight="1">
      <c r="C57" s="114" t="s">
        <v>12</v>
      </c>
      <c r="D57" s="52" t="s">
        <v>13</v>
      </c>
      <c r="E57" s="52" t="s">
        <v>76</v>
      </c>
      <c r="F57" s="52"/>
      <c r="G57" s="52" t="s">
        <v>82</v>
      </c>
      <c r="H57" s="58" t="s">
        <v>80</v>
      </c>
      <c r="I57" s="58"/>
      <c r="J57" s="58" t="s">
        <v>64</v>
      </c>
      <c r="K57" s="58" t="s">
        <v>99</v>
      </c>
      <c r="L57" s="58" t="s">
        <v>78</v>
      </c>
      <c r="M57" s="55" t="s">
        <v>76</v>
      </c>
      <c r="N57" s="151" t="s">
        <v>21</v>
      </c>
      <c r="O57" s="152"/>
      <c r="P57" s="153"/>
      <c r="Q57" s="4"/>
    </row>
    <row r="58" spans="2:19" ht="21.2" customHeight="1">
      <c r="C58" s="114" t="s">
        <v>22</v>
      </c>
      <c r="D58" s="52" t="s">
        <v>23</v>
      </c>
      <c r="E58" s="52" t="s">
        <v>86</v>
      </c>
      <c r="F58" s="52" t="s">
        <v>65</v>
      </c>
      <c r="G58" s="58" t="s">
        <v>88</v>
      </c>
      <c r="H58" s="52" t="s">
        <v>81</v>
      </c>
      <c r="I58" s="115" t="s">
        <v>93</v>
      </c>
      <c r="J58" s="58" t="s">
        <v>23</v>
      </c>
      <c r="K58" s="58" t="s">
        <v>100</v>
      </c>
      <c r="L58" s="58" t="s">
        <v>26</v>
      </c>
      <c r="M58" s="55" t="s">
        <v>28</v>
      </c>
      <c r="N58" s="151" t="s">
        <v>31</v>
      </c>
      <c r="O58" s="152"/>
      <c r="P58" s="153"/>
      <c r="Q58" s="4"/>
    </row>
    <row r="59" spans="2:19" s="26" customFormat="1" ht="21.2" customHeight="1">
      <c r="C59" s="114"/>
      <c r="D59" s="58"/>
      <c r="E59" s="60" t="s">
        <v>66</v>
      </c>
      <c r="F59" s="58"/>
      <c r="G59" s="116" t="s">
        <v>33</v>
      </c>
      <c r="H59" s="60"/>
      <c r="I59" s="117"/>
      <c r="J59" s="58"/>
      <c r="K59" s="116"/>
      <c r="L59" s="116" t="s">
        <v>34</v>
      </c>
      <c r="M59" s="118" t="s">
        <v>54</v>
      </c>
      <c r="N59" s="105"/>
      <c r="O59" s="106"/>
      <c r="P59" s="107"/>
      <c r="Q59" s="17"/>
    </row>
    <row r="60" spans="2:19" s="26" customFormat="1" ht="21.2" customHeight="1">
      <c r="C60" s="114"/>
      <c r="D60" s="58"/>
      <c r="E60" s="58" t="s">
        <v>67</v>
      </c>
      <c r="F60" s="58"/>
      <c r="G60" s="116" t="s">
        <v>68</v>
      </c>
      <c r="H60" s="116" t="s">
        <v>33</v>
      </c>
      <c r="I60" s="117"/>
      <c r="J60" s="116" t="s">
        <v>44</v>
      </c>
      <c r="K60" s="116" t="s">
        <v>101</v>
      </c>
      <c r="L60" s="116" t="s">
        <v>41</v>
      </c>
      <c r="M60" s="55" t="s">
        <v>63</v>
      </c>
      <c r="N60" s="146"/>
      <c r="O60" s="147"/>
      <c r="P60" s="148"/>
      <c r="Q60" s="17"/>
    </row>
    <row r="61" spans="2:19" s="26" customFormat="1" ht="21.2" customHeight="1">
      <c r="C61" s="119" t="s">
        <v>43</v>
      </c>
      <c r="D61" s="60" t="s">
        <v>44</v>
      </c>
      <c r="E61" s="58" t="s">
        <v>69</v>
      </c>
      <c r="F61" s="52"/>
      <c r="G61" s="116" t="s">
        <v>50</v>
      </c>
      <c r="H61" s="116" t="s">
        <v>47</v>
      </c>
      <c r="I61" s="117"/>
      <c r="J61" s="116" t="s">
        <v>53</v>
      </c>
      <c r="K61" s="116" t="s">
        <v>102</v>
      </c>
      <c r="L61" s="58" t="s">
        <v>53</v>
      </c>
      <c r="M61" s="118" t="s">
        <v>70</v>
      </c>
      <c r="N61" s="146" t="s">
        <v>42</v>
      </c>
      <c r="O61" s="147"/>
      <c r="P61" s="148"/>
      <c r="Q61" s="17"/>
    </row>
    <row r="62" spans="2:19" s="26" customFormat="1" ht="21.2" customHeight="1">
      <c r="C62" s="65" t="s">
        <v>57</v>
      </c>
      <c r="D62" s="66" t="s">
        <v>57</v>
      </c>
      <c r="E62" s="66" t="s">
        <v>71</v>
      </c>
      <c r="F62" s="66" t="s">
        <v>72</v>
      </c>
      <c r="G62" s="120" t="s">
        <v>89</v>
      </c>
      <c r="H62" s="120" t="s">
        <v>50</v>
      </c>
      <c r="I62" s="121" t="s">
        <v>43</v>
      </c>
      <c r="J62" s="120" t="s">
        <v>57</v>
      </c>
      <c r="K62" s="120" t="s">
        <v>103</v>
      </c>
      <c r="L62" s="120" t="s">
        <v>61</v>
      </c>
      <c r="M62" s="122" t="s">
        <v>73</v>
      </c>
      <c r="N62" s="171" t="s">
        <v>56</v>
      </c>
      <c r="O62" s="172"/>
      <c r="P62" s="173"/>
      <c r="Q62" s="17"/>
    </row>
    <row r="63" spans="2:19" ht="45" customHeight="1">
      <c r="B63" s="27"/>
      <c r="C63" s="69">
        <v>6747.5</v>
      </c>
      <c r="D63" s="72">
        <f>C63-I63-(H63+G63+F63+E63)</f>
        <v>744.10000000000036</v>
      </c>
      <c r="E63" s="72">
        <v>660.9</v>
      </c>
      <c r="F63" s="72">
        <v>816.2</v>
      </c>
      <c r="G63" s="71">
        <v>2310.5</v>
      </c>
      <c r="H63" s="72">
        <v>655.5</v>
      </c>
      <c r="I63" s="72">
        <v>1560.3</v>
      </c>
      <c r="J63" s="72">
        <f>I63-(M63+L63+K63)</f>
        <v>114.29999999999995</v>
      </c>
      <c r="K63" s="71">
        <v>161.4</v>
      </c>
      <c r="L63" s="72">
        <v>1263.3</v>
      </c>
      <c r="M63" s="71">
        <v>21.3</v>
      </c>
      <c r="N63" s="166" t="s">
        <v>111</v>
      </c>
      <c r="O63" s="167"/>
      <c r="P63" s="168"/>
      <c r="Q63" s="27"/>
    </row>
    <row r="64" spans="2:19" ht="45" customHeight="1">
      <c r="C64" s="74">
        <v>7527.8</v>
      </c>
      <c r="D64" s="77">
        <f>C64-I64-(H64+G64+F64+E64)</f>
        <v>856.80000000000018</v>
      </c>
      <c r="E64" s="77">
        <v>754.2</v>
      </c>
      <c r="F64" s="77">
        <v>822.7</v>
      </c>
      <c r="G64" s="79">
        <v>2763.4</v>
      </c>
      <c r="H64" s="75">
        <v>648.79999999999995</v>
      </c>
      <c r="I64" s="75">
        <v>1681.9</v>
      </c>
      <c r="J64" s="75">
        <f>I64-(M64+L64+K64)</f>
        <v>97.000000000000227</v>
      </c>
      <c r="K64" s="79">
        <v>157</v>
      </c>
      <c r="L64" s="75">
        <v>1404.8</v>
      </c>
      <c r="M64" s="79">
        <v>23.1</v>
      </c>
      <c r="N64" s="140">
        <v>1994</v>
      </c>
      <c r="O64" s="141"/>
      <c r="P64" s="142"/>
      <c r="Q64" s="12"/>
    </row>
    <row r="65" spans="2:17" ht="45" customHeight="1">
      <c r="B65" s="27"/>
      <c r="C65" s="69">
        <v>8430.4</v>
      </c>
      <c r="D65" s="72">
        <f>C65-I65-(H65+G65+F65+E65)</f>
        <v>953.59999999999945</v>
      </c>
      <c r="E65" s="72">
        <v>874.7</v>
      </c>
      <c r="F65" s="72">
        <v>924.9</v>
      </c>
      <c r="G65" s="71">
        <v>3192.5</v>
      </c>
      <c r="H65" s="72">
        <v>602.1</v>
      </c>
      <c r="I65" s="72">
        <v>1882.6</v>
      </c>
      <c r="J65" s="72">
        <f>I65-(M65+L65+K65)</f>
        <v>100.89999999999986</v>
      </c>
      <c r="K65" s="71">
        <v>159.5</v>
      </c>
      <c r="L65" s="72">
        <v>1600.7</v>
      </c>
      <c r="M65" s="71">
        <v>21.5</v>
      </c>
      <c r="N65" s="143">
        <v>1995</v>
      </c>
      <c r="O65" s="144"/>
      <c r="P65" s="145"/>
      <c r="Q65" s="27"/>
    </row>
    <row r="66" spans="2:17" ht="45" customHeight="1">
      <c r="C66" s="74">
        <v>8857.7000000000007</v>
      </c>
      <c r="D66" s="77">
        <f>C66-I66-(H66+G66+F66+E66)</f>
        <v>984.50000000000091</v>
      </c>
      <c r="E66" s="77">
        <v>737.2</v>
      </c>
      <c r="F66" s="77">
        <v>1117.7</v>
      </c>
      <c r="G66" s="79">
        <v>3354.9</v>
      </c>
      <c r="H66" s="75">
        <v>646.29999999999995</v>
      </c>
      <c r="I66" s="75">
        <v>2017.1</v>
      </c>
      <c r="J66" s="75">
        <f>I66-(M66+L66+K66)</f>
        <v>94.100000000000136</v>
      </c>
      <c r="K66" s="79">
        <v>154.80000000000001</v>
      </c>
      <c r="L66" s="75">
        <v>1744.6</v>
      </c>
      <c r="M66" s="79">
        <v>23.6</v>
      </c>
      <c r="N66" s="140">
        <v>1996</v>
      </c>
      <c r="O66" s="141"/>
      <c r="P66" s="142"/>
      <c r="Q66" s="12"/>
    </row>
    <row r="67" spans="2:17" ht="45" customHeight="1">
      <c r="B67" s="27"/>
      <c r="C67" s="69">
        <v>9679.2000000000007</v>
      </c>
      <c r="D67" s="72">
        <f>C67-I67-(H67+G67+F67+E67)</f>
        <v>1218.9000000000005</v>
      </c>
      <c r="E67" s="72">
        <v>339.6</v>
      </c>
      <c r="F67" s="72">
        <v>1824.2</v>
      </c>
      <c r="G67" s="71">
        <v>3526.6</v>
      </c>
      <c r="H67" s="72">
        <v>588</v>
      </c>
      <c r="I67" s="72">
        <v>2181.9</v>
      </c>
      <c r="J67" s="72">
        <f>I67-(M67+L67+K67)</f>
        <v>206</v>
      </c>
      <c r="K67" s="71">
        <v>150.30000000000001</v>
      </c>
      <c r="L67" s="72">
        <v>1799.2</v>
      </c>
      <c r="M67" s="71">
        <v>26.4</v>
      </c>
      <c r="N67" s="143">
        <v>1997</v>
      </c>
      <c r="O67" s="144"/>
      <c r="P67" s="145"/>
      <c r="Q67" s="27"/>
    </row>
    <row r="68" spans="2:17" ht="45" customHeight="1">
      <c r="C68" s="74">
        <f t="shared" ref="C68:C75" si="3">D68+E68+F68+G68+H68+I68</f>
        <v>10460.299999999999</v>
      </c>
      <c r="D68" s="77">
        <f>1197.5+41.4</f>
        <v>1238.9000000000001</v>
      </c>
      <c r="E68" s="77">
        <v>388.1</v>
      </c>
      <c r="F68" s="77">
        <v>1627.9</v>
      </c>
      <c r="G68" s="79">
        <v>3830.2</v>
      </c>
      <c r="H68" s="75">
        <v>817.7</v>
      </c>
      <c r="I68" s="75">
        <f t="shared" ref="I68:I75" si="4">J68+K68+L68+M68</f>
        <v>2557.4999999999995</v>
      </c>
      <c r="J68" s="75">
        <f>102.9+140.2</f>
        <v>243.1</v>
      </c>
      <c r="K68" s="79">
        <v>200.1</v>
      </c>
      <c r="L68" s="75">
        <v>2087.6999999999998</v>
      </c>
      <c r="M68" s="79">
        <v>26.6</v>
      </c>
      <c r="N68" s="140" t="s">
        <v>112</v>
      </c>
      <c r="O68" s="141"/>
      <c r="P68" s="142"/>
      <c r="Q68" s="12"/>
    </row>
    <row r="69" spans="2:17" ht="45" customHeight="1">
      <c r="B69" s="27"/>
      <c r="C69" s="69">
        <f t="shared" si="3"/>
        <v>11551.199999999999</v>
      </c>
      <c r="D69" s="72">
        <f>1233+44.8</f>
        <v>1277.8</v>
      </c>
      <c r="E69" s="72">
        <v>433.4</v>
      </c>
      <c r="F69" s="72">
        <v>1955.7</v>
      </c>
      <c r="G69" s="71">
        <v>4020.2</v>
      </c>
      <c r="H69" s="72">
        <v>956.2</v>
      </c>
      <c r="I69" s="72">
        <f t="shared" si="4"/>
        <v>2907.9</v>
      </c>
      <c r="J69" s="72">
        <f>98.9+195</f>
        <v>293.89999999999998</v>
      </c>
      <c r="K69" s="71">
        <v>217.8</v>
      </c>
      <c r="L69" s="72">
        <v>2357.8000000000002</v>
      </c>
      <c r="M69" s="71">
        <v>38.4</v>
      </c>
      <c r="N69" s="143">
        <f>N67+2</f>
        <v>1999</v>
      </c>
      <c r="O69" s="144"/>
      <c r="P69" s="145"/>
      <c r="Q69" s="27"/>
    </row>
    <row r="70" spans="2:17" ht="45" customHeight="1">
      <c r="C70" s="74">
        <f t="shared" si="3"/>
        <v>12913.5</v>
      </c>
      <c r="D70" s="77">
        <f>1353.8+49.2</f>
        <v>1403</v>
      </c>
      <c r="E70" s="77">
        <v>385.2</v>
      </c>
      <c r="F70" s="77">
        <v>2132.9</v>
      </c>
      <c r="G70" s="79">
        <v>4198.7</v>
      </c>
      <c r="H70" s="75">
        <v>1082</v>
      </c>
      <c r="I70" s="75">
        <f t="shared" si="4"/>
        <v>3711.7000000000003</v>
      </c>
      <c r="J70" s="75">
        <f>130.9+296.2</f>
        <v>427.1</v>
      </c>
      <c r="K70" s="79">
        <v>220.3</v>
      </c>
      <c r="L70" s="75">
        <v>3032.3</v>
      </c>
      <c r="M70" s="79">
        <v>32</v>
      </c>
      <c r="N70" s="140">
        <f>N69+1</f>
        <v>2000</v>
      </c>
      <c r="O70" s="141"/>
      <c r="P70" s="142"/>
      <c r="Q70" s="12"/>
    </row>
    <row r="71" spans="2:17" ht="45" customHeight="1">
      <c r="B71" s="27"/>
      <c r="C71" s="69">
        <f t="shared" si="3"/>
        <v>14153.6</v>
      </c>
      <c r="D71" s="72">
        <f>1487.4+58.3</f>
        <v>1545.7</v>
      </c>
      <c r="E71" s="72">
        <v>332.3</v>
      </c>
      <c r="F71" s="72">
        <v>2051</v>
      </c>
      <c r="G71" s="71">
        <v>4681.8999999999996</v>
      </c>
      <c r="H71" s="72">
        <v>1214.7</v>
      </c>
      <c r="I71" s="72">
        <f t="shared" si="4"/>
        <v>4328</v>
      </c>
      <c r="J71" s="72">
        <f>291.9+360.7</f>
        <v>652.59999999999991</v>
      </c>
      <c r="K71" s="71">
        <v>234.6</v>
      </c>
      <c r="L71" s="72">
        <v>3401.9</v>
      </c>
      <c r="M71" s="71">
        <v>38.9</v>
      </c>
      <c r="N71" s="143">
        <f>N70+1</f>
        <v>2001</v>
      </c>
      <c r="O71" s="144"/>
      <c r="P71" s="145"/>
      <c r="Q71" s="27"/>
    </row>
    <row r="72" spans="2:17" ht="45" customHeight="1">
      <c r="C72" s="74">
        <f t="shared" si="3"/>
        <v>15119.400000000001</v>
      </c>
      <c r="D72" s="77">
        <f>1569.1+48.7</f>
        <v>1617.8</v>
      </c>
      <c r="E72" s="77">
        <v>331.9</v>
      </c>
      <c r="F72" s="77">
        <v>2494.5</v>
      </c>
      <c r="G72" s="79">
        <v>4833.3</v>
      </c>
      <c r="H72" s="75">
        <v>1349.2</v>
      </c>
      <c r="I72" s="75">
        <f t="shared" si="4"/>
        <v>4492.7</v>
      </c>
      <c r="J72" s="75">
        <f>427.9+306.9</f>
        <v>734.8</v>
      </c>
      <c r="K72" s="79">
        <v>263.39999999999998</v>
      </c>
      <c r="L72" s="75">
        <v>3437.5</v>
      </c>
      <c r="M72" s="79">
        <v>57</v>
      </c>
      <c r="N72" s="140">
        <f>N71+1</f>
        <v>2002</v>
      </c>
      <c r="O72" s="141"/>
      <c r="P72" s="142"/>
      <c r="Q72" s="12"/>
    </row>
    <row r="73" spans="2:17" ht="45" customHeight="1">
      <c r="B73" s="27"/>
      <c r="C73" s="69">
        <f t="shared" si="3"/>
        <v>15701.5</v>
      </c>
      <c r="D73" s="72">
        <f>1520.7+46.1</f>
        <v>1566.8</v>
      </c>
      <c r="E73" s="72">
        <v>306.2</v>
      </c>
      <c r="F73" s="72">
        <v>3280.6</v>
      </c>
      <c r="G73" s="71">
        <v>5000.3999999999996</v>
      </c>
      <c r="H73" s="72">
        <v>1165.7</v>
      </c>
      <c r="I73" s="72">
        <f t="shared" si="4"/>
        <v>4381.8</v>
      </c>
      <c r="J73" s="72">
        <f>512.3+287.7</f>
        <v>800</v>
      </c>
      <c r="K73" s="71">
        <v>290</v>
      </c>
      <c r="L73" s="72">
        <v>3224.7</v>
      </c>
      <c r="M73" s="71">
        <v>67.099999999999994</v>
      </c>
      <c r="N73" s="143">
        <f>N72+1</f>
        <v>2003</v>
      </c>
      <c r="O73" s="144"/>
      <c r="P73" s="145"/>
      <c r="Q73" s="27"/>
    </row>
    <row r="74" spans="2:17" ht="45" customHeight="1">
      <c r="C74" s="74">
        <f>D74+E74+F74+G74+H74+I74</f>
        <v>17821.099999999999</v>
      </c>
      <c r="D74" s="77">
        <v>1593.8</v>
      </c>
      <c r="E74" s="77">
        <v>314.89999999999998</v>
      </c>
      <c r="F74" s="77">
        <v>3469.2</v>
      </c>
      <c r="G74" s="79">
        <v>5866.7</v>
      </c>
      <c r="H74" s="75">
        <v>1574.4</v>
      </c>
      <c r="I74" s="75">
        <f>J74+K74+L74+M74</f>
        <v>5002.0999999999995</v>
      </c>
      <c r="J74" s="75">
        <f>666.3+305.7</f>
        <v>972</v>
      </c>
      <c r="K74" s="79">
        <v>254.2</v>
      </c>
      <c r="L74" s="75">
        <v>3699.7</v>
      </c>
      <c r="M74" s="79">
        <v>76.2</v>
      </c>
      <c r="N74" s="140">
        <v>2004</v>
      </c>
      <c r="O74" s="141"/>
      <c r="P74" s="142"/>
      <c r="Q74" s="12"/>
    </row>
    <row r="75" spans="2:17" ht="45" customHeight="1">
      <c r="B75" s="27"/>
      <c r="C75" s="69">
        <f t="shared" si="3"/>
        <v>21086.5</v>
      </c>
      <c r="D75" s="72">
        <v>2022.2</v>
      </c>
      <c r="E75" s="72">
        <v>337.7</v>
      </c>
      <c r="F75" s="72">
        <v>3848.9</v>
      </c>
      <c r="G75" s="71">
        <v>7650.5</v>
      </c>
      <c r="H75" s="72">
        <v>1865.4</v>
      </c>
      <c r="I75" s="72">
        <f t="shared" si="4"/>
        <v>5361.8</v>
      </c>
      <c r="J75" s="72">
        <v>943</v>
      </c>
      <c r="K75" s="71">
        <v>229.6</v>
      </c>
      <c r="L75" s="72">
        <v>4108.5</v>
      </c>
      <c r="M75" s="71">
        <v>80.7</v>
      </c>
      <c r="N75" s="143">
        <v>2005</v>
      </c>
      <c r="O75" s="144"/>
      <c r="P75" s="145"/>
      <c r="Q75" s="27"/>
    </row>
    <row r="76" spans="2:17" ht="45" customHeight="1">
      <c r="C76" s="74">
        <f t="shared" ref="C76:C81" si="5">D76+E76+F76+G76+H76+I76</f>
        <v>24237.600000000002</v>
      </c>
      <c r="D76" s="77">
        <f>117.6+2066.7</f>
        <v>2184.2999999999997</v>
      </c>
      <c r="E76" s="77">
        <v>436.5</v>
      </c>
      <c r="F76" s="77">
        <v>3572.2</v>
      </c>
      <c r="G76" s="79">
        <v>9528.7000000000007</v>
      </c>
      <c r="H76" s="75">
        <v>2312.5</v>
      </c>
      <c r="I76" s="75">
        <f t="shared" ref="I76:I81" si="6">J76+K76+L76+M76</f>
        <v>6203.4000000000005</v>
      </c>
      <c r="J76" s="75">
        <f>684.4+422.3</f>
        <v>1106.7</v>
      </c>
      <c r="K76" s="79">
        <v>312.89999999999998</v>
      </c>
      <c r="L76" s="75">
        <v>4716.6000000000004</v>
      </c>
      <c r="M76" s="79">
        <v>67.2</v>
      </c>
      <c r="N76" s="140">
        <v>2006</v>
      </c>
      <c r="O76" s="141"/>
      <c r="P76" s="142"/>
      <c r="Q76" s="12"/>
    </row>
    <row r="77" spans="2:17" ht="45" customHeight="1">
      <c r="B77" s="27"/>
      <c r="C77" s="69">
        <f t="shared" si="5"/>
        <v>26815.600000000002</v>
      </c>
      <c r="D77" s="72">
        <f>176.6+1956.7</f>
        <v>2133.3000000000002</v>
      </c>
      <c r="E77" s="72">
        <v>472.2</v>
      </c>
      <c r="F77" s="72">
        <v>3630.7</v>
      </c>
      <c r="G77" s="71">
        <v>10985.5</v>
      </c>
      <c r="H77" s="72">
        <v>3077.4</v>
      </c>
      <c r="I77" s="72">
        <f t="shared" si="6"/>
        <v>6516.5</v>
      </c>
      <c r="J77" s="72">
        <f>372.6+442.4</f>
        <v>815</v>
      </c>
      <c r="K77" s="71">
        <v>309.7</v>
      </c>
      <c r="L77" s="72">
        <v>5295.7</v>
      </c>
      <c r="M77" s="71">
        <v>96.1</v>
      </c>
      <c r="N77" s="143">
        <v>2007</v>
      </c>
      <c r="O77" s="144"/>
      <c r="P77" s="145"/>
      <c r="Q77" s="27"/>
    </row>
    <row r="78" spans="2:17" ht="45" customHeight="1">
      <c r="C78" s="74">
        <f t="shared" si="5"/>
        <v>29796.600000000002</v>
      </c>
      <c r="D78" s="77">
        <f>2286.2+246.1</f>
        <v>2532.2999999999997</v>
      </c>
      <c r="E78" s="77">
        <v>573</v>
      </c>
      <c r="F78" s="77">
        <v>4013.4</v>
      </c>
      <c r="G78" s="79">
        <v>12514.5</v>
      </c>
      <c r="H78" s="75">
        <v>4353.1000000000004</v>
      </c>
      <c r="I78" s="75">
        <f t="shared" si="6"/>
        <v>5810.3</v>
      </c>
      <c r="J78" s="75">
        <f>283.1+333.5</f>
        <v>616.6</v>
      </c>
      <c r="K78" s="79">
        <v>536.4</v>
      </c>
      <c r="L78" s="75">
        <v>4531.6000000000004</v>
      </c>
      <c r="M78" s="79">
        <v>125.7</v>
      </c>
      <c r="N78" s="140">
        <v>2008</v>
      </c>
      <c r="O78" s="141"/>
      <c r="P78" s="142"/>
      <c r="Q78" s="12"/>
    </row>
    <row r="79" spans="2:17" ht="45" customHeight="1">
      <c r="B79" s="27"/>
      <c r="C79" s="69">
        <f t="shared" si="5"/>
        <v>31956.999999999996</v>
      </c>
      <c r="D79" s="72">
        <f>166.1+2185</f>
        <v>2351.1</v>
      </c>
      <c r="E79" s="72">
        <v>409.3</v>
      </c>
      <c r="F79" s="72">
        <v>6009</v>
      </c>
      <c r="G79" s="71">
        <v>12674.4</v>
      </c>
      <c r="H79" s="72">
        <v>5203.3999999999996</v>
      </c>
      <c r="I79" s="72">
        <f t="shared" si="6"/>
        <v>5309.8</v>
      </c>
      <c r="J79" s="72">
        <v>1074</v>
      </c>
      <c r="K79" s="71">
        <v>945.3</v>
      </c>
      <c r="L79" s="72">
        <v>3192.4</v>
      </c>
      <c r="M79" s="71">
        <v>98.1</v>
      </c>
      <c r="N79" s="143">
        <v>2009</v>
      </c>
      <c r="O79" s="144"/>
      <c r="P79" s="145"/>
      <c r="Q79" s="27"/>
    </row>
    <row r="80" spans="2:17" ht="45" customHeight="1">
      <c r="C80" s="74">
        <f t="shared" si="5"/>
        <v>34973</v>
      </c>
      <c r="D80" s="77">
        <f>146.4+2553.2</f>
        <v>2699.6</v>
      </c>
      <c r="E80" s="77">
        <v>411.2</v>
      </c>
      <c r="F80" s="77">
        <v>6477.8</v>
      </c>
      <c r="G80" s="79">
        <v>13593.7</v>
      </c>
      <c r="H80" s="75">
        <v>5686.3</v>
      </c>
      <c r="I80" s="75">
        <f t="shared" si="6"/>
        <v>6104.4</v>
      </c>
      <c r="J80" s="75">
        <f>256.2+816.1</f>
        <v>1072.3</v>
      </c>
      <c r="K80" s="79">
        <v>1020.1</v>
      </c>
      <c r="L80" s="75">
        <v>3897.5</v>
      </c>
      <c r="M80" s="79">
        <v>114.5</v>
      </c>
      <c r="N80" s="140">
        <v>2010</v>
      </c>
      <c r="O80" s="141"/>
      <c r="P80" s="142"/>
      <c r="Q80" s="12"/>
    </row>
    <row r="81" spans="2:18" ht="45" customHeight="1">
      <c r="B81" s="27"/>
      <c r="C81" s="69">
        <f t="shared" si="5"/>
        <v>37686.300000000003</v>
      </c>
      <c r="D81" s="72">
        <f>128.1+2798</f>
        <v>2926.1</v>
      </c>
      <c r="E81" s="72">
        <v>527.4</v>
      </c>
      <c r="F81" s="72">
        <v>5639</v>
      </c>
      <c r="G81" s="71">
        <v>14905.2</v>
      </c>
      <c r="H81" s="72">
        <v>7402.7</v>
      </c>
      <c r="I81" s="72">
        <f t="shared" si="6"/>
        <v>6285.9000000000005</v>
      </c>
      <c r="J81" s="72">
        <f>637.5+240.5</f>
        <v>878</v>
      </c>
      <c r="K81" s="71">
        <v>974</v>
      </c>
      <c r="L81" s="72">
        <v>4298.6000000000004</v>
      </c>
      <c r="M81" s="71">
        <v>135.30000000000001</v>
      </c>
      <c r="N81" s="143">
        <v>2011</v>
      </c>
      <c r="O81" s="144"/>
      <c r="P81" s="145"/>
      <c r="Q81" s="27"/>
    </row>
    <row r="82" spans="2:18" ht="45" customHeight="1">
      <c r="C82" s="74">
        <f t="shared" ref="C82:C91" si="7">D82+E82+F82+G82+H82+I82</f>
        <v>39275.399999999994</v>
      </c>
      <c r="D82" s="77">
        <f>122.5+3000.6</f>
        <v>3123.1</v>
      </c>
      <c r="E82" s="77">
        <v>865.8</v>
      </c>
      <c r="F82" s="77">
        <v>3976.2</v>
      </c>
      <c r="G82" s="79">
        <v>15933.5</v>
      </c>
      <c r="H82" s="75">
        <v>9023.7999999999993</v>
      </c>
      <c r="I82" s="75">
        <f>J82+K82+L82+M82</f>
        <v>6353</v>
      </c>
      <c r="J82" s="75">
        <f>288.7+483.8</f>
        <v>772.5</v>
      </c>
      <c r="K82" s="79">
        <v>853.4</v>
      </c>
      <c r="L82" s="75">
        <v>4437.5</v>
      </c>
      <c r="M82" s="79">
        <v>289.60000000000002</v>
      </c>
      <c r="N82" s="140">
        <v>2012</v>
      </c>
      <c r="O82" s="141"/>
      <c r="P82" s="142"/>
      <c r="Q82" s="12"/>
    </row>
    <row r="83" spans="2:18" ht="45" customHeight="1">
      <c r="B83" s="27"/>
      <c r="C83" s="69">
        <f t="shared" si="7"/>
        <v>42802.9</v>
      </c>
      <c r="D83" s="72">
        <f>90.3+3402.8</f>
        <v>3493.1000000000004</v>
      </c>
      <c r="E83" s="72">
        <v>751.9</v>
      </c>
      <c r="F83" s="72">
        <v>5745.1</v>
      </c>
      <c r="G83" s="71">
        <v>17201.900000000001</v>
      </c>
      <c r="H83" s="72">
        <v>10458.799999999999</v>
      </c>
      <c r="I83" s="72">
        <v>5152.1000000000004</v>
      </c>
      <c r="J83" s="72">
        <f>508.9+238.2</f>
        <v>747.09999999999991</v>
      </c>
      <c r="K83" s="71">
        <v>818</v>
      </c>
      <c r="L83" s="72">
        <v>3348.1</v>
      </c>
      <c r="M83" s="71">
        <v>238.8</v>
      </c>
      <c r="N83" s="143">
        <v>2013</v>
      </c>
      <c r="O83" s="144"/>
      <c r="P83" s="145"/>
      <c r="Q83" s="27"/>
    </row>
    <row r="84" spans="2:18" ht="45" customHeight="1">
      <c r="C84" s="74">
        <f t="shared" si="7"/>
        <v>44868.1</v>
      </c>
      <c r="D84" s="77">
        <v>3700.2999999999997</v>
      </c>
      <c r="E84" s="77">
        <v>732.8</v>
      </c>
      <c r="F84" s="77">
        <v>6858.2</v>
      </c>
      <c r="G84" s="76">
        <v>17830.3</v>
      </c>
      <c r="H84" s="77">
        <v>11015.4</v>
      </c>
      <c r="I84" s="77">
        <f t="shared" ref="I84:I91" si="8">J84+K84+L84+M84</f>
        <v>4731.1000000000004</v>
      </c>
      <c r="J84" s="77">
        <v>749.1</v>
      </c>
      <c r="K84" s="76">
        <v>481.9</v>
      </c>
      <c r="L84" s="77">
        <v>3289.6</v>
      </c>
      <c r="M84" s="76">
        <v>210.5</v>
      </c>
      <c r="N84" s="140">
        <v>2014</v>
      </c>
      <c r="O84" s="141"/>
      <c r="P84" s="142"/>
      <c r="Q84" s="12"/>
    </row>
    <row r="85" spans="2:18" ht="45" customHeight="1">
      <c r="B85" s="27"/>
      <c r="C85" s="69">
        <f t="shared" si="7"/>
        <v>47133.2</v>
      </c>
      <c r="D85" s="72">
        <v>4280.8999999999996</v>
      </c>
      <c r="E85" s="72">
        <v>611.5</v>
      </c>
      <c r="F85" s="72">
        <v>7360.9</v>
      </c>
      <c r="G85" s="71">
        <v>18681.3</v>
      </c>
      <c r="H85" s="72">
        <v>11514.1</v>
      </c>
      <c r="I85" s="72">
        <f t="shared" si="8"/>
        <v>4684.5</v>
      </c>
      <c r="J85" s="72">
        <v>764.7</v>
      </c>
      <c r="K85" s="71">
        <v>477.1</v>
      </c>
      <c r="L85" s="72">
        <v>3258.5</v>
      </c>
      <c r="M85" s="71">
        <v>184.2</v>
      </c>
      <c r="N85" s="143">
        <v>2015</v>
      </c>
      <c r="O85" s="144"/>
      <c r="P85" s="145"/>
      <c r="Q85" s="27"/>
    </row>
    <row r="86" spans="2:18" ht="45" customHeight="1">
      <c r="C86" s="74">
        <f t="shared" si="7"/>
        <v>48383.5</v>
      </c>
      <c r="D86" s="77">
        <v>4517.3</v>
      </c>
      <c r="E86" s="77">
        <v>731.5</v>
      </c>
      <c r="F86" s="77">
        <v>6036.5</v>
      </c>
      <c r="G86" s="76">
        <v>20567.400000000001</v>
      </c>
      <c r="H86" s="77">
        <v>11086.2</v>
      </c>
      <c r="I86" s="77">
        <f t="shared" si="8"/>
        <v>5444.6</v>
      </c>
      <c r="J86" s="77">
        <v>855.4</v>
      </c>
      <c r="K86" s="76">
        <v>479.8</v>
      </c>
      <c r="L86" s="77">
        <v>3934.9</v>
      </c>
      <c r="M86" s="76">
        <v>174.5</v>
      </c>
      <c r="N86" s="140">
        <v>2016</v>
      </c>
      <c r="O86" s="141"/>
      <c r="P86" s="142"/>
      <c r="Q86" s="12"/>
    </row>
    <row r="87" spans="2:18" ht="45" customHeight="1">
      <c r="C87" s="69">
        <f>D87+E87+F87+G87+H87+I87</f>
        <v>49102.5</v>
      </c>
      <c r="D87" s="72">
        <v>3954.7</v>
      </c>
      <c r="E87" s="72">
        <v>840.1</v>
      </c>
      <c r="F87" s="72">
        <v>5850.5</v>
      </c>
      <c r="G87" s="71">
        <v>22502.9</v>
      </c>
      <c r="H87" s="72">
        <v>10292.6</v>
      </c>
      <c r="I87" s="72">
        <f t="shared" si="8"/>
        <v>5661.7000000000007</v>
      </c>
      <c r="J87" s="72">
        <v>895.09999999999991</v>
      </c>
      <c r="K87" s="71">
        <v>500.2</v>
      </c>
      <c r="L87" s="72">
        <v>4064.8</v>
      </c>
      <c r="M87" s="71">
        <v>201.6</v>
      </c>
      <c r="N87" s="143">
        <v>2017</v>
      </c>
      <c r="O87" s="144"/>
      <c r="P87" s="145"/>
      <c r="Q87" s="139"/>
    </row>
    <row r="88" spans="2:18" ht="45" customHeight="1">
      <c r="C88" s="74">
        <f t="shared" ref="C88:C90" si="9">D88+E88+F88+G88+H88+I88</f>
        <v>50917.799999999996</v>
      </c>
      <c r="D88" s="77">
        <v>4592.3</v>
      </c>
      <c r="E88" s="77">
        <v>857.5</v>
      </c>
      <c r="F88" s="77">
        <v>5048.5</v>
      </c>
      <c r="G88" s="76">
        <v>23686.799999999999</v>
      </c>
      <c r="H88" s="77">
        <v>11180.8</v>
      </c>
      <c r="I88" s="77">
        <f t="shared" si="8"/>
        <v>5551.9</v>
      </c>
      <c r="J88" s="77">
        <v>818.2</v>
      </c>
      <c r="K88" s="76">
        <v>655.29999999999995</v>
      </c>
      <c r="L88" s="77">
        <v>3836.7</v>
      </c>
      <c r="M88" s="76">
        <v>241.7</v>
      </c>
      <c r="N88" s="140">
        <v>2018</v>
      </c>
      <c r="O88" s="141"/>
      <c r="P88" s="142"/>
      <c r="Q88" s="139"/>
    </row>
    <row r="89" spans="2:18" ht="45" customHeight="1">
      <c r="C89" s="69">
        <f t="shared" si="9"/>
        <v>53642</v>
      </c>
      <c r="D89" s="72">
        <v>4663.8</v>
      </c>
      <c r="E89" s="72">
        <v>763.8</v>
      </c>
      <c r="F89" s="72">
        <v>5641.5</v>
      </c>
      <c r="G89" s="71">
        <v>24742.799999999999</v>
      </c>
      <c r="H89" s="72">
        <v>12247.8</v>
      </c>
      <c r="I89" s="72">
        <f t="shared" ref="I89:I90" si="10">J89+K89+L89+M89</f>
        <v>5582.3</v>
      </c>
      <c r="J89" s="72">
        <v>883.9</v>
      </c>
      <c r="K89" s="71">
        <v>674.4</v>
      </c>
      <c r="L89" s="72">
        <v>3816.8</v>
      </c>
      <c r="M89" s="71">
        <v>207.2</v>
      </c>
      <c r="N89" s="143">
        <v>2019</v>
      </c>
      <c r="O89" s="144"/>
      <c r="P89" s="145"/>
      <c r="Q89" s="139"/>
    </row>
    <row r="90" spans="2:18" ht="45" customHeight="1">
      <c r="C90" s="74">
        <f t="shared" si="9"/>
        <v>57038</v>
      </c>
      <c r="D90" s="77">
        <v>4764.6000000000004</v>
      </c>
      <c r="E90" s="77">
        <v>734.1</v>
      </c>
      <c r="F90" s="77">
        <v>6123.1</v>
      </c>
      <c r="G90" s="76">
        <v>26238.400000000001</v>
      </c>
      <c r="H90" s="77">
        <v>12874.8</v>
      </c>
      <c r="I90" s="77">
        <f t="shared" si="10"/>
        <v>6303.0000000000009</v>
      </c>
      <c r="J90" s="77">
        <v>912.3</v>
      </c>
      <c r="K90" s="76">
        <v>612.79999999999995</v>
      </c>
      <c r="L90" s="77">
        <v>4494.1000000000004</v>
      </c>
      <c r="M90" s="76">
        <v>283.8</v>
      </c>
      <c r="N90" s="140">
        <v>2020</v>
      </c>
      <c r="O90" s="141"/>
      <c r="P90" s="142"/>
      <c r="Q90" s="139"/>
    </row>
    <row r="91" spans="2:18" ht="45" customHeight="1">
      <c r="C91" s="80">
        <f t="shared" si="7"/>
        <v>61057.7</v>
      </c>
      <c r="D91" s="81">
        <v>4859</v>
      </c>
      <c r="E91" s="81">
        <v>704.3</v>
      </c>
      <c r="F91" s="81">
        <v>7312.9</v>
      </c>
      <c r="G91" s="82">
        <v>27536.5</v>
      </c>
      <c r="H91" s="81">
        <v>14302.5</v>
      </c>
      <c r="I91" s="81">
        <f t="shared" si="8"/>
        <v>6342.5</v>
      </c>
      <c r="J91" s="81">
        <v>947.1</v>
      </c>
      <c r="K91" s="82">
        <v>687.8</v>
      </c>
      <c r="L91" s="81">
        <v>4447.5</v>
      </c>
      <c r="M91" s="82">
        <v>260.10000000000002</v>
      </c>
      <c r="N91" s="176">
        <v>2021</v>
      </c>
      <c r="O91" s="174"/>
      <c r="P91" s="175"/>
      <c r="Q91" s="139"/>
    </row>
    <row r="92" spans="2:18" s="19" customFormat="1" ht="6.95" customHeight="1">
      <c r="C92" s="123"/>
      <c r="D92" s="124"/>
      <c r="E92" s="125"/>
      <c r="F92" s="125"/>
      <c r="G92" s="125"/>
      <c r="H92" s="125"/>
      <c r="I92" s="125"/>
      <c r="J92" s="125"/>
      <c r="K92" s="125"/>
      <c r="L92" s="125"/>
      <c r="M92" s="126"/>
      <c r="N92" s="127"/>
      <c r="O92" s="128"/>
      <c r="P92" s="129"/>
      <c r="Q92" s="9"/>
    </row>
    <row r="93" spans="2:18" s="28" customFormat="1" ht="18.95" customHeight="1">
      <c r="C93" s="130" t="s">
        <v>114</v>
      </c>
      <c r="D93" s="131"/>
      <c r="E93" s="132"/>
      <c r="F93" s="132"/>
      <c r="G93" s="132"/>
      <c r="H93" s="132"/>
      <c r="I93" s="132"/>
      <c r="J93" s="132"/>
      <c r="K93" s="132"/>
      <c r="L93" s="132"/>
      <c r="M93" s="133"/>
      <c r="N93" s="134"/>
      <c r="O93" s="135"/>
      <c r="P93" s="135" t="s">
        <v>109</v>
      </c>
      <c r="Q93" s="1"/>
      <c r="R93" s="30"/>
    </row>
    <row r="94" spans="2:18" s="29" customFormat="1" ht="18.95" customHeight="1">
      <c r="C94" s="136" t="s">
        <v>106</v>
      </c>
      <c r="D94" s="131"/>
      <c r="E94" s="132"/>
      <c r="F94" s="132"/>
      <c r="G94" s="132"/>
      <c r="H94" s="132"/>
      <c r="I94" s="132"/>
      <c r="J94" s="132"/>
      <c r="K94" s="132"/>
      <c r="L94" s="132"/>
      <c r="M94" s="133"/>
      <c r="N94" s="137"/>
      <c r="O94" s="133"/>
      <c r="P94" s="133" t="s">
        <v>92</v>
      </c>
      <c r="Q94" s="20" t="s">
        <v>90</v>
      </c>
    </row>
    <row r="95" spans="2:18" s="30" customFormat="1" ht="18.95" customHeight="1">
      <c r="C95" s="130" t="s">
        <v>107</v>
      </c>
      <c r="D95" s="131"/>
      <c r="E95" s="138"/>
      <c r="F95" s="138"/>
      <c r="G95" s="138"/>
      <c r="H95" s="138"/>
      <c r="I95" s="138"/>
      <c r="J95" s="138"/>
      <c r="K95" s="138"/>
      <c r="L95" s="138"/>
      <c r="M95" s="133"/>
      <c r="N95" s="134"/>
      <c r="O95" s="135"/>
      <c r="P95" s="135" t="s">
        <v>110</v>
      </c>
      <c r="Q95" s="1"/>
    </row>
    <row r="96" spans="2:18">
      <c r="E96" s="3"/>
    </row>
  </sheetData>
  <mergeCells count="76">
    <mergeCell ref="N90:P90"/>
    <mergeCell ref="N89:P89"/>
    <mergeCell ref="N91:P91"/>
    <mergeCell ref="N86:P86"/>
    <mergeCell ref="N16:P16"/>
    <mergeCell ref="N62:P62"/>
    <mergeCell ref="N74:P74"/>
    <mergeCell ref="N75:P75"/>
    <mergeCell ref="N85:P85"/>
    <mergeCell ref="N83:P83"/>
    <mergeCell ref="N77:P77"/>
    <mergeCell ref="N78:P78"/>
    <mergeCell ref="N43:P43"/>
    <mergeCell ref="N44:P44"/>
    <mergeCell ref="N45:P45"/>
    <mergeCell ref="N73:P73"/>
    <mergeCell ref="N79:P79"/>
    <mergeCell ref="G53:H54"/>
    <mergeCell ref="N68:P68"/>
    <mergeCell ref="N69:P69"/>
    <mergeCell ref="D53:E54"/>
    <mergeCell ref="N72:P72"/>
    <mergeCell ref="N66:P66"/>
    <mergeCell ref="N67:P67"/>
    <mergeCell ref="L53:M54"/>
    <mergeCell ref="N70:P70"/>
    <mergeCell ref="N71:P71"/>
    <mergeCell ref="N63:P63"/>
    <mergeCell ref="I53:J54"/>
    <mergeCell ref="C3:P3"/>
    <mergeCell ref="C4:P4"/>
    <mergeCell ref="C50:P50"/>
    <mergeCell ref="C49:P49"/>
    <mergeCell ref="N14:P14"/>
    <mergeCell ref="N15:P15"/>
    <mergeCell ref="N17:P17"/>
    <mergeCell ref="N18:P18"/>
    <mergeCell ref="N19:P19"/>
    <mergeCell ref="N11:P11"/>
    <mergeCell ref="N34:P34"/>
    <mergeCell ref="N20:P20"/>
    <mergeCell ref="N24:P24"/>
    <mergeCell ref="N25:P25"/>
    <mergeCell ref="N26:P26"/>
    <mergeCell ref="N27:P27"/>
    <mergeCell ref="N12:P12"/>
    <mergeCell ref="N57:P57"/>
    <mergeCell ref="N58:P58"/>
    <mergeCell ref="N38:P38"/>
    <mergeCell ref="N60:P60"/>
    <mergeCell ref="N28:P28"/>
    <mergeCell ref="N23:P23"/>
    <mergeCell ref="N29:P29"/>
    <mergeCell ref="N30:P30"/>
    <mergeCell ref="N31:P31"/>
    <mergeCell ref="N32:P32"/>
    <mergeCell ref="N33:P33"/>
    <mergeCell ref="N35:P35"/>
    <mergeCell ref="N36:P36"/>
    <mergeCell ref="N37:P37"/>
    <mergeCell ref="N39:P39"/>
    <mergeCell ref="N88:P88"/>
    <mergeCell ref="N87:P87"/>
    <mergeCell ref="N61:P61"/>
    <mergeCell ref="N21:P21"/>
    <mergeCell ref="N22:P22"/>
    <mergeCell ref="N81:P81"/>
    <mergeCell ref="N82:P82"/>
    <mergeCell ref="N84:P84"/>
    <mergeCell ref="N76:P76"/>
    <mergeCell ref="N64:P64"/>
    <mergeCell ref="N65:P65"/>
    <mergeCell ref="N40:P40"/>
    <mergeCell ref="N41:P41"/>
    <mergeCell ref="N42:P42"/>
    <mergeCell ref="N80:P80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r:id="rId1"/>
  <headerFooter alignWithMargins="0">
    <oddFooter>&amp;C&amp;"+,Regular"&amp;22-15-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stat1</dc:creator>
  <cp:lastModifiedBy>Wael I. Elmahadin</cp:lastModifiedBy>
  <cp:lastPrinted>2017-04-16T11:18:21Z</cp:lastPrinted>
  <dcterms:created xsi:type="dcterms:W3CDTF">2004-07-13T16:30:54Z</dcterms:created>
  <dcterms:modified xsi:type="dcterms:W3CDTF">2022-06-09T08:47:20Z</dcterms:modified>
</cp:coreProperties>
</file>