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ate1904="1" defaultThemeVersion="124226"/>
  <mc:AlternateContent xmlns:mc="http://schemas.openxmlformats.org/markup-compatibility/2006">
    <mc:Choice Requires="x15">
      <x15ac:absPath xmlns:x15ac="http://schemas.microsoft.com/office/spreadsheetml/2010/11/ac" url="\\pc-43044\Shard Folder Statistics\ststistics data\النشرة السنوية 2023\"/>
    </mc:Choice>
  </mc:AlternateContent>
  <bookViews>
    <workbookView xWindow="0" yWindow="0" windowWidth="8490" windowHeight="5775"/>
  </bookViews>
  <sheets>
    <sheet name="si_23" sheetId="1" r:id="rId1"/>
  </sheets>
  <definedNames>
    <definedName name="_xlnm.Print_Area" localSheetId="0">si_23!$C$1:$N$82</definedName>
  </definedNames>
  <calcPr calcId="162913"/>
</workbook>
</file>

<file path=xl/calcChain.xml><?xml version="1.0" encoding="utf-8"?>
<calcChain xmlns="http://schemas.openxmlformats.org/spreadsheetml/2006/main">
  <c r="K78" i="1" l="1"/>
  <c r="K77" i="1" l="1"/>
  <c r="K76" i="1" l="1"/>
  <c r="K75" i="1"/>
  <c r="K68" i="1" l="1"/>
  <c r="E71" i="1" l="1"/>
  <c r="K72" i="1"/>
  <c r="G69" i="1"/>
  <c r="E69" i="1"/>
  <c r="F69" i="1"/>
  <c r="C69" i="1"/>
  <c r="K69" i="1" s="1"/>
  <c r="K67" i="1"/>
  <c r="E66" i="1"/>
  <c r="F66" i="1"/>
  <c r="K66" i="1"/>
  <c r="E65" i="1"/>
  <c r="F65" i="1"/>
  <c r="G65" i="1"/>
  <c r="K65" i="1" s="1"/>
  <c r="F64" i="1"/>
  <c r="E64" i="1"/>
  <c r="G64" i="1"/>
  <c r="K64" i="1"/>
  <c r="F62" i="1"/>
  <c r="F63" i="1"/>
  <c r="E63" i="1"/>
  <c r="K63" i="1"/>
  <c r="E62" i="1"/>
  <c r="G63" i="1"/>
  <c r="G62" i="1"/>
  <c r="E61" i="1"/>
  <c r="K61" i="1" s="1"/>
  <c r="F61" i="1"/>
  <c r="G61" i="1"/>
  <c r="K59" i="1"/>
  <c r="K60" i="1"/>
  <c r="C45" i="1"/>
  <c r="K45" i="1"/>
  <c r="C44" i="1"/>
  <c r="K44" i="1"/>
  <c r="C35" i="1"/>
  <c r="K35" i="1" s="1"/>
  <c r="C34" i="1"/>
  <c r="K34" i="1"/>
  <c r="C32" i="1"/>
  <c r="K21" i="1"/>
  <c r="K22" i="1"/>
  <c r="K23" i="1"/>
  <c r="K24" i="1"/>
  <c r="K25" i="1"/>
  <c r="K26" i="1"/>
  <c r="K27" i="1"/>
  <c r="K28" i="1"/>
  <c r="K29" i="1"/>
  <c r="K30" i="1"/>
  <c r="K31" i="1"/>
  <c r="K32" i="1"/>
  <c r="K33" i="1"/>
  <c r="K36" i="1"/>
  <c r="K37" i="1"/>
  <c r="K38" i="1"/>
  <c r="K39" i="1"/>
  <c r="K40" i="1"/>
  <c r="K41" i="1"/>
  <c r="K42" i="1"/>
  <c r="K43" i="1"/>
  <c r="G46" i="1"/>
  <c r="F46" i="1"/>
  <c r="K46" i="1" s="1"/>
  <c r="E46" i="1"/>
  <c r="G47" i="1"/>
  <c r="F47" i="1"/>
  <c r="K47" i="1" s="1"/>
  <c r="E47" i="1"/>
  <c r="G48" i="1"/>
  <c r="F48" i="1"/>
  <c r="E48" i="1"/>
  <c r="G49" i="1"/>
  <c r="F49" i="1"/>
  <c r="E49" i="1"/>
  <c r="G50" i="1"/>
  <c r="K50" i="1" s="1"/>
  <c r="F50" i="1"/>
  <c r="E50" i="1"/>
  <c r="G51" i="1"/>
  <c r="K51" i="1" s="1"/>
  <c r="F51" i="1"/>
  <c r="E51" i="1"/>
  <c r="G52" i="1"/>
  <c r="F52" i="1"/>
  <c r="E52" i="1"/>
  <c r="G53" i="1"/>
  <c r="F53" i="1"/>
  <c r="K53" i="1" s="1"/>
  <c r="E53" i="1"/>
  <c r="K54" i="1"/>
  <c r="K55" i="1"/>
  <c r="K56" i="1"/>
  <c r="K57" i="1"/>
  <c r="K58" i="1"/>
  <c r="K20" i="1"/>
  <c r="K48" i="1"/>
  <c r="K62" i="1"/>
  <c r="K49" i="1"/>
  <c r="K52" i="1"/>
</calcChain>
</file>

<file path=xl/sharedStrings.xml><?xml version="1.0" encoding="utf-8"?>
<sst xmlns="http://schemas.openxmlformats.org/spreadsheetml/2006/main" count="71" uniqueCount="63">
  <si>
    <t>Goods</t>
  </si>
  <si>
    <t>آلات</t>
  </si>
  <si>
    <t>سلع</t>
  </si>
  <si>
    <t>ومعدات</t>
  </si>
  <si>
    <t>المحروقات</t>
  </si>
  <si>
    <t>الاستهلاك</t>
  </si>
  <si>
    <t>المجموع</t>
  </si>
  <si>
    <t>آخر</t>
  </si>
  <si>
    <t>اخرى</t>
  </si>
  <si>
    <t>النقل</t>
  </si>
  <si>
    <t>والوقود</t>
  </si>
  <si>
    <t>المعمرة</t>
  </si>
  <si>
    <t>الجاري</t>
  </si>
  <si>
    <t>Other</t>
  </si>
  <si>
    <t>Oil</t>
  </si>
  <si>
    <t>Durable</t>
  </si>
  <si>
    <t>Current</t>
  </si>
  <si>
    <t>and</t>
  </si>
  <si>
    <t>Consumer</t>
  </si>
  <si>
    <t>Grand</t>
  </si>
  <si>
    <t>Equipments</t>
  </si>
  <si>
    <t>Fuels</t>
  </si>
  <si>
    <t>Total</t>
  </si>
  <si>
    <t>الف دينار</t>
  </si>
  <si>
    <t xml:space="preserve"> العام</t>
  </si>
  <si>
    <t>سلع اخرى</t>
  </si>
  <si>
    <t>غير داخلة</t>
  </si>
  <si>
    <t xml:space="preserve"> آلات</t>
  </si>
  <si>
    <t xml:space="preserve"> ومعدات</t>
  </si>
  <si>
    <t xml:space="preserve">في مكان </t>
  </si>
  <si>
    <t xml:space="preserve"> JD Thousand</t>
  </si>
  <si>
    <t>Source :  Department of Statistics.</t>
  </si>
  <si>
    <t xml:space="preserve">المصدر  :  دائرة الاحصاءات العامة . </t>
  </si>
  <si>
    <t xml:space="preserve">   (1)    :   تم اعادة تصنيف البيانات اعتبارا من عام 1990 وفقا للتعديل</t>
  </si>
  <si>
    <t xml:space="preserve">               الذي قامت به دائرة الاحصاءات العامة عام 1995.</t>
  </si>
  <si>
    <t xml:space="preserve">   (2)    :  أوليــة.</t>
  </si>
  <si>
    <t xml:space="preserve"> السلع  الاستهلاكية</t>
  </si>
  <si>
    <t xml:space="preserve">Consumer Goods   </t>
  </si>
  <si>
    <t xml:space="preserve"> المواد الخام  والسلع الوسيطة</t>
  </si>
  <si>
    <t xml:space="preserve"> </t>
  </si>
  <si>
    <t>Crude Materials &amp; Intermediate Goods</t>
  </si>
  <si>
    <t xml:space="preserve"> السلع  الرأسمالية </t>
  </si>
  <si>
    <t xml:space="preserve">Capital  Goods  </t>
  </si>
  <si>
    <t xml:space="preserve"> Equipments</t>
  </si>
  <si>
    <t>Machinary&amp;</t>
  </si>
  <si>
    <t xml:space="preserve"> Transport</t>
  </si>
  <si>
    <t>Machinary &amp;</t>
  </si>
  <si>
    <t xml:space="preserve">    (1)    :  Since 1990, Data have been Reclassified in Accordance with</t>
  </si>
  <si>
    <t xml:space="preserve">                the 1995 Reclassification of the Department of Statistics.</t>
  </si>
  <si>
    <t xml:space="preserve">Other Goods </t>
  </si>
  <si>
    <t>Not Classified</t>
  </si>
  <si>
    <t>Elsewhere</t>
  </si>
  <si>
    <t xml:space="preserve">جدول رقم (23) :  التركيب السلعي للمستوردات حسب الاغراض الاقتصادية </t>
  </si>
  <si>
    <t>TABLE NO. (23) :  IMPORTS BY ECONOMIC FUNCTION</t>
  </si>
  <si>
    <t xml:space="preserve">    (2)    :  Preliminary.</t>
  </si>
  <si>
    <r>
      <rPr>
        <vertAlign val="superscript"/>
        <sz val="12"/>
        <rFont val="Times New Roman"/>
        <family val="1"/>
      </rPr>
      <t>(1)</t>
    </r>
    <r>
      <rPr>
        <sz val="16"/>
        <rFont val="Times New Roman"/>
        <family val="1"/>
      </rPr>
      <t>1990</t>
    </r>
  </si>
  <si>
    <r>
      <rPr>
        <vertAlign val="superscript"/>
        <sz val="16"/>
        <rFont val="Times New Roman"/>
        <family val="1"/>
      </rPr>
      <t>(2)</t>
    </r>
    <r>
      <rPr>
        <sz val="16"/>
        <rFont val="Times New Roman"/>
        <family val="1"/>
      </rPr>
      <t>2016</t>
    </r>
  </si>
  <si>
    <r>
      <rPr>
        <vertAlign val="superscript"/>
        <sz val="16"/>
        <rFont val="Times New Roman"/>
        <family val="1"/>
      </rPr>
      <t>(2)</t>
    </r>
    <r>
      <rPr>
        <sz val="16"/>
        <rFont val="Times New Roman"/>
        <family val="1"/>
      </rPr>
      <t>2017</t>
    </r>
  </si>
  <si>
    <r>
      <rPr>
        <vertAlign val="superscript"/>
        <sz val="16"/>
        <rFont val="Times New Roman"/>
        <family val="1"/>
      </rPr>
      <t>(2)</t>
    </r>
    <r>
      <rPr>
        <sz val="16"/>
        <rFont val="Times New Roman"/>
        <family val="1"/>
      </rPr>
      <t>2018</t>
    </r>
  </si>
  <si>
    <r>
      <rPr>
        <vertAlign val="superscript"/>
        <sz val="16"/>
        <rFont val="Times New Roman"/>
        <family val="1"/>
      </rPr>
      <t>(2)</t>
    </r>
    <r>
      <rPr>
        <sz val="16"/>
        <rFont val="Times New Roman"/>
        <family val="1"/>
      </rPr>
      <t>2019</t>
    </r>
  </si>
  <si>
    <r>
      <rPr>
        <vertAlign val="superscript"/>
        <sz val="16"/>
        <rFont val="Times New Roman"/>
        <family val="1"/>
      </rPr>
      <t>(2)</t>
    </r>
    <r>
      <rPr>
        <sz val="16"/>
        <rFont val="Times New Roman"/>
        <family val="1"/>
      </rPr>
      <t>2020</t>
    </r>
  </si>
  <si>
    <r>
      <rPr>
        <vertAlign val="superscript"/>
        <sz val="16"/>
        <rFont val="Times New Roman"/>
        <family val="1"/>
      </rPr>
      <t>(2)</t>
    </r>
    <r>
      <rPr>
        <sz val="16"/>
        <rFont val="Times New Roman"/>
        <family val="1"/>
      </rPr>
      <t>2021</t>
    </r>
  </si>
  <si>
    <r>
      <rPr>
        <vertAlign val="superscript"/>
        <sz val="16"/>
        <rFont val="Times New Roman"/>
        <family val="1"/>
      </rPr>
      <t>(2)</t>
    </r>
    <r>
      <rPr>
        <sz val="16"/>
        <rFont val="Times New Roman"/>
        <family val="1"/>
      </rPr>
      <t>2022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</si>
</sst>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0.0"/>
    <numFmt numFmtId="165" formatCode="\(\1\)"/>
    <numFmt numFmtId="166" formatCode="#,##0.000000"/>
  </numFmts>
  <fonts count="24">
    <font>
      <sz val="10"/>
      <name val="Geneva"/>
    </font>
    <font>
      <sz val="10"/>
      <name val="Geneva"/>
    </font>
    <font>
      <sz val="12"/>
      <name val="Times New Roman (Arabic)"/>
      <family val="1"/>
      <charset val="178"/>
    </font>
    <font>
      <b/>
      <sz val="18"/>
      <name val="Times New Roman (Arabic)"/>
      <family val="1"/>
      <charset val="178"/>
    </font>
    <font>
      <sz val="18"/>
      <name val="Times New Roman (Arabic)"/>
      <family val="1"/>
      <charset val="178"/>
    </font>
    <font>
      <sz val="16"/>
      <name val="Times New Roman (Arabic)"/>
      <family val="1"/>
      <charset val="178"/>
    </font>
    <font>
      <b/>
      <sz val="16"/>
      <name val="Times New Roman (Arabic)"/>
      <family val="1"/>
      <charset val="178"/>
    </font>
    <font>
      <sz val="20"/>
      <name val="Times New Roman (Arabic)"/>
      <family val="1"/>
      <charset val="178"/>
    </font>
    <font>
      <b/>
      <sz val="20"/>
      <name val="Times New Roman (Arabic)"/>
      <family val="1"/>
      <charset val="178"/>
    </font>
    <font>
      <sz val="14"/>
      <name val="Times New Roman (Arabic)"/>
      <family val="1"/>
      <charset val="178"/>
    </font>
    <font>
      <sz val="15"/>
      <name val="Times New Roman (Arabic)"/>
      <family val="1"/>
      <charset val="178"/>
    </font>
    <font>
      <b/>
      <sz val="15"/>
      <name val="Times New Roman (Arabic)"/>
      <family val="1"/>
      <charset val="178"/>
    </font>
    <font>
      <sz val="16"/>
      <name val="Times New Roman"/>
      <family val="1"/>
    </font>
    <font>
      <vertAlign val="superscript"/>
      <sz val="12"/>
      <name val="Times New Roman"/>
      <family val="1"/>
    </font>
    <font>
      <vertAlign val="superscript"/>
      <sz val="16"/>
      <name val="Times New Roman"/>
      <family val="1"/>
    </font>
    <font>
      <sz val="18"/>
      <name val="Cambria"/>
      <family val="1"/>
      <scheme val="major"/>
    </font>
    <font>
      <sz val="16"/>
      <name val="Cambria"/>
      <family val="1"/>
      <scheme val="major"/>
    </font>
    <font>
      <sz val="14"/>
      <name val="Cambria"/>
      <family val="1"/>
      <scheme val="major"/>
    </font>
    <font>
      <b/>
      <sz val="16"/>
      <name val="Cambria"/>
      <family val="1"/>
      <scheme val="major"/>
    </font>
    <font>
      <sz val="12"/>
      <name val="Cambria"/>
      <family val="1"/>
      <scheme val="major"/>
    </font>
    <font>
      <b/>
      <sz val="17"/>
      <name val="Cambria"/>
      <family val="1"/>
      <scheme val="major"/>
    </font>
    <font>
      <b/>
      <sz val="20"/>
      <name val="Cambria"/>
      <family val="1"/>
      <scheme val="major"/>
    </font>
    <font>
      <b/>
      <sz val="18"/>
      <name val="Cambria"/>
      <family val="1"/>
      <scheme val="major"/>
    </font>
    <font>
      <sz val="15"/>
      <name val="Cambria"/>
      <family val="1"/>
      <scheme val="major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3" tint="0.79998168889431442"/>
        <bgColor indexed="64"/>
      </patternFill>
    </fill>
  </fills>
  <borders count="22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theme="0" tint="-4.9989318521683403E-2"/>
      </left>
      <right/>
      <top style="thin">
        <color indexed="64"/>
      </top>
      <bottom/>
      <diagonal/>
    </border>
    <border>
      <left/>
      <right style="thin">
        <color theme="0" tint="-4.9989318521683403E-2"/>
      </right>
      <top style="thin">
        <color indexed="64"/>
      </top>
      <bottom/>
      <diagonal/>
    </border>
    <border>
      <left/>
      <right style="thin">
        <color theme="0" tint="-4.9989318521683403E-2"/>
      </right>
      <top/>
      <bottom/>
      <diagonal/>
    </border>
    <border>
      <left style="thin">
        <color theme="0" tint="-4.9989318521683403E-2"/>
      </left>
      <right/>
      <top/>
      <bottom style="thin">
        <color theme="0" tint="-4.9989318521683403E-2"/>
      </bottom>
      <diagonal/>
    </border>
    <border>
      <left/>
      <right/>
      <top/>
      <bottom style="thin">
        <color theme="0" tint="-4.9989318521683403E-2"/>
      </bottom>
      <diagonal/>
    </border>
    <border>
      <left/>
      <right style="thin">
        <color theme="0" tint="-4.9989318521683403E-2"/>
      </right>
      <top/>
      <bottom style="thin">
        <color theme="0" tint="-4.9989318521683403E-2"/>
      </bottom>
      <diagonal/>
    </border>
    <border>
      <left style="thin">
        <color theme="0" tint="-4.9989318521683403E-2"/>
      </left>
      <right/>
      <top/>
      <bottom/>
      <diagonal/>
    </border>
    <border>
      <left style="thin">
        <color theme="0" tint="-4.9989318521683403E-2"/>
      </left>
      <right style="thin">
        <color theme="0" tint="-4.9989318521683403E-2"/>
      </right>
      <top style="thin">
        <color theme="0" tint="-4.9989318521683403E-2"/>
      </top>
      <bottom/>
      <diagonal/>
    </border>
    <border>
      <left style="thin">
        <color theme="0" tint="-4.9989318521683403E-2"/>
      </left>
      <right style="thin">
        <color theme="0" tint="-4.9989318521683403E-2"/>
      </right>
      <top/>
      <bottom/>
      <diagonal/>
    </border>
    <border>
      <left style="thin">
        <color indexed="64"/>
      </left>
      <right/>
      <top/>
      <bottom style="thin">
        <color theme="0" tint="-4.9989318521683403E-2"/>
      </bottom>
      <diagonal/>
    </border>
    <border>
      <left style="thin">
        <color theme="0" tint="-4.9989318521683403E-2"/>
      </left>
      <right style="thin">
        <color theme="0" tint="-4.9989318521683403E-2"/>
      </right>
      <top/>
      <bottom style="thin">
        <color theme="0" tint="-4.9989318521683403E-2"/>
      </bottom>
      <diagonal/>
    </border>
    <border>
      <left/>
      <right style="thin">
        <color indexed="64"/>
      </right>
      <top/>
      <bottom style="thin">
        <color theme="0" tint="-4.9989318521683403E-2"/>
      </bottom>
      <diagonal/>
    </border>
    <border>
      <left/>
      <right style="thin">
        <color theme="0" tint="-4.9989318521683403E-2"/>
      </right>
      <top/>
      <bottom style="thin">
        <color indexed="64"/>
      </bottom>
      <diagonal/>
    </border>
  </borders>
  <cellStyleXfs count="2">
    <xf numFmtId="0" fontId="0" fillId="0" borderId="0"/>
    <xf numFmtId="4" fontId="1" fillId="0" borderId="0" applyFont="0" applyFill="0" applyBorder="0" applyAlignment="0" applyProtection="0"/>
  </cellStyleXfs>
  <cellXfs count="143">
    <xf numFmtId="0" fontId="0" fillId="0" borderId="0" xfId="0"/>
    <xf numFmtId="0" fontId="5" fillId="0" borderId="0" xfId="0" applyFont="1" applyBorder="1"/>
    <xf numFmtId="0" fontId="5" fillId="0" borderId="0" xfId="0" applyFont="1"/>
    <xf numFmtId="0" fontId="6" fillId="0" borderId="0" xfId="0" applyFont="1" applyAlignment="1">
      <alignment horizontal="left"/>
    </xf>
    <xf numFmtId="0" fontId="5" fillId="0" borderId="0" xfId="0" applyFont="1" applyBorder="1" applyAlignment="1">
      <alignment horizontal="left"/>
    </xf>
    <xf numFmtId="0" fontId="6" fillId="0" borderId="0" xfId="0" applyFont="1" applyBorder="1" applyAlignment="1">
      <alignment horizontal="left" vertical="center"/>
    </xf>
    <xf numFmtId="0" fontId="5" fillId="0" borderId="0" xfId="0" applyFont="1" applyBorder="1" applyAlignment="1"/>
    <xf numFmtId="0" fontId="5" fillId="0" borderId="0" xfId="0" applyFont="1" applyFill="1" applyBorder="1"/>
    <xf numFmtId="0" fontId="5" fillId="0" borderId="0" xfId="0" applyFont="1" applyFill="1" applyBorder="1" applyAlignment="1">
      <alignment horizontal="left"/>
    </xf>
    <xf numFmtId="0" fontId="7" fillId="0" borderId="0" xfId="0" applyFont="1" applyFill="1" applyBorder="1" applyAlignment="1">
      <alignment horizontal="centerContinuous"/>
    </xf>
    <xf numFmtId="0" fontId="4" fillId="0" borderId="0" xfId="0" applyFont="1" applyFill="1" applyBorder="1" applyAlignment="1">
      <alignment horizontal="centerContinuous"/>
    </xf>
    <xf numFmtId="0" fontId="5" fillId="0" borderId="0" xfId="0" applyFont="1" applyFill="1" applyAlignment="1">
      <alignment horizontal="left"/>
    </xf>
    <xf numFmtId="0" fontId="5" fillId="0" borderId="0" xfId="0" applyFont="1" applyFill="1"/>
    <xf numFmtId="0" fontId="2" fillId="0" borderId="0" xfId="0" applyFont="1" applyFill="1"/>
    <xf numFmtId="0" fontId="5" fillId="0" borderId="0" xfId="0" applyFont="1" applyFill="1" applyAlignment="1"/>
    <xf numFmtId="0" fontId="6" fillId="0" borderId="0" xfId="0" applyFont="1" applyFill="1" applyAlignment="1"/>
    <xf numFmtId="0" fontId="6" fillId="0" borderId="0" xfId="0" applyFont="1" applyFill="1" applyAlignment="1">
      <alignment horizontal="center"/>
    </xf>
    <xf numFmtId="0" fontId="6" fillId="0" borderId="0" xfId="0" applyFont="1" applyFill="1" applyAlignment="1">
      <alignment horizontal="left"/>
    </xf>
    <xf numFmtId="0" fontId="7" fillId="0" borderId="0" xfId="0" applyFont="1" applyFill="1"/>
    <xf numFmtId="0" fontId="4" fillId="0" borderId="0" xfId="0" applyFont="1" applyFill="1"/>
    <xf numFmtId="0" fontId="5" fillId="0" borderId="1" xfId="0" applyFont="1" applyFill="1" applyBorder="1"/>
    <xf numFmtId="164" fontId="5" fillId="0" borderId="0" xfId="0" applyNumberFormat="1" applyFont="1" applyFill="1"/>
    <xf numFmtId="3" fontId="5" fillId="0" borderId="0" xfId="0" applyNumberFormat="1" applyFont="1" applyFill="1"/>
    <xf numFmtId="0" fontId="8" fillId="0" borderId="0" xfId="0" applyFont="1" applyFill="1" applyAlignment="1">
      <alignment horizontal="centerContinuous" vertical="center"/>
    </xf>
    <xf numFmtId="3" fontId="6" fillId="0" borderId="0" xfId="0" applyNumberFormat="1" applyFont="1" applyFill="1" applyAlignment="1">
      <alignment horizontal="center"/>
    </xf>
    <xf numFmtId="0" fontId="2" fillId="0" borderId="0" xfId="0" applyFont="1" applyFill="1" applyAlignment="1">
      <alignment horizontal="right"/>
    </xf>
    <xf numFmtId="0" fontId="6" fillId="0" borderId="0" xfId="0" applyFont="1" applyFill="1" applyBorder="1" applyAlignment="1">
      <alignment horizontal="center"/>
    </xf>
    <xf numFmtId="0" fontId="6" fillId="0" borderId="0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/>
    </xf>
    <xf numFmtId="164" fontId="5" fillId="0" borderId="0" xfId="0" applyNumberFormat="1" applyFont="1" applyFill="1" applyBorder="1"/>
    <xf numFmtId="3" fontId="6" fillId="0" borderId="0" xfId="0" applyNumberFormat="1" applyFont="1" applyFill="1" applyBorder="1" applyAlignment="1">
      <alignment horizontal="center"/>
    </xf>
    <xf numFmtId="0" fontId="9" fillId="0" borderId="0" xfId="0" applyFont="1" applyFill="1" applyBorder="1" applyAlignment="1">
      <alignment horizontal="left"/>
    </xf>
    <xf numFmtId="0" fontId="9" fillId="0" borderId="0" xfId="0" applyFont="1" applyFill="1"/>
    <xf numFmtId="0" fontId="9" fillId="0" borderId="0" xfId="0" applyFont="1" applyFill="1" applyBorder="1"/>
    <xf numFmtId="0" fontId="4" fillId="0" borderId="0" xfId="0" applyFont="1" applyFill="1" applyBorder="1"/>
    <xf numFmtId="0" fontId="3" fillId="0" borderId="0" xfId="0" applyFont="1" applyFill="1" applyBorder="1" applyAlignment="1">
      <alignment horizontal="centerContinuous" vertical="center"/>
    </xf>
    <xf numFmtId="0" fontId="10" fillId="0" borderId="0" xfId="0" applyFont="1" applyFill="1" applyBorder="1" applyAlignment="1">
      <alignment horizontal="left"/>
    </xf>
    <xf numFmtId="0" fontId="10" fillId="0" borderId="0" xfId="0" applyFont="1" applyFill="1" applyBorder="1"/>
    <xf numFmtId="0" fontId="11" fillId="0" borderId="0" xfId="0" applyFont="1" applyFill="1" applyBorder="1" applyAlignment="1">
      <alignment horizontal="center"/>
    </xf>
    <xf numFmtId="3" fontId="2" fillId="0" borderId="0" xfId="1" applyNumberFormat="1" applyFont="1" applyFill="1"/>
    <xf numFmtId="0" fontId="5" fillId="3" borderId="0" xfId="0" applyFont="1" applyFill="1"/>
    <xf numFmtId="0" fontId="15" fillId="0" borderId="0" xfId="0" applyFont="1" applyAlignment="1">
      <alignment horizontal="centerContinuous" vertical="center"/>
    </xf>
    <xf numFmtId="0" fontId="16" fillId="0" borderId="0" xfId="0" applyFont="1" applyBorder="1" applyAlignment="1">
      <alignment horizontal="left"/>
    </xf>
    <xf numFmtId="0" fontId="17" fillId="0" borderId="0" xfId="0" applyFont="1" applyBorder="1" applyAlignment="1">
      <alignment horizontal="left"/>
    </xf>
    <xf numFmtId="0" fontId="17" fillId="0" borderId="0" xfId="0" applyFont="1"/>
    <xf numFmtId="0" fontId="16" fillId="0" borderId="0" xfId="0" applyFont="1" applyAlignment="1">
      <alignment horizontal="right"/>
    </xf>
    <xf numFmtId="0" fontId="18" fillId="0" borderId="0" xfId="0" applyFont="1" applyBorder="1" applyAlignment="1">
      <alignment horizontal="left"/>
    </xf>
    <xf numFmtId="0" fontId="16" fillId="0" borderId="0" xfId="0" applyFont="1"/>
    <xf numFmtId="0" fontId="18" fillId="0" borderId="0" xfId="0" applyFont="1" applyAlignment="1">
      <alignment horizontal="right"/>
    </xf>
    <xf numFmtId="0" fontId="16" fillId="4" borderId="2" xfId="0" applyFont="1" applyFill="1" applyBorder="1" applyAlignment="1">
      <alignment horizontal="left"/>
    </xf>
    <xf numFmtId="0" fontId="16" fillId="4" borderId="9" xfId="0" applyFont="1" applyFill="1" applyBorder="1" applyAlignment="1">
      <alignment horizontal="left"/>
    </xf>
    <xf numFmtId="0" fontId="16" fillId="4" borderId="1" xfId="0" applyFont="1" applyFill="1" applyBorder="1" applyAlignment="1">
      <alignment horizontal="left"/>
    </xf>
    <xf numFmtId="0" fontId="16" fillId="4" borderId="10" xfId="0" applyFont="1" applyFill="1" applyBorder="1" applyAlignment="1">
      <alignment horizontal="right"/>
    </xf>
    <xf numFmtId="0" fontId="16" fillId="4" borderId="1" xfId="0" applyFont="1" applyFill="1" applyBorder="1" applyAlignment="1">
      <alignment horizontal="right"/>
    </xf>
    <xf numFmtId="0" fontId="16" fillId="4" borderId="1" xfId="0" applyFont="1" applyFill="1" applyBorder="1"/>
    <xf numFmtId="0" fontId="16" fillId="4" borderId="10" xfId="0" applyFont="1" applyFill="1" applyBorder="1"/>
    <xf numFmtId="0" fontId="16" fillId="4" borderId="3" xfId="0" applyFont="1" applyFill="1" applyBorder="1"/>
    <xf numFmtId="0" fontId="16" fillId="4" borderId="4" xfId="0" applyFont="1" applyFill="1" applyBorder="1" applyAlignment="1">
      <alignment horizontal="left"/>
    </xf>
    <xf numFmtId="0" fontId="16" fillId="4" borderId="0" xfId="0" applyFont="1" applyFill="1" applyBorder="1"/>
    <xf numFmtId="0" fontId="16" fillId="4" borderId="11" xfId="0" applyFont="1" applyFill="1" applyBorder="1"/>
    <xf numFmtId="0" fontId="16" fillId="4" borderId="5" xfId="0" applyFont="1" applyFill="1" applyBorder="1"/>
    <xf numFmtId="0" fontId="16" fillId="4" borderId="4" xfId="0" applyFont="1" applyFill="1" applyBorder="1" applyAlignment="1">
      <alignment horizontal="center"/>
    </xf>
    <xf numFmtId="0" fontId="16" fillId="4" borderId="12" xfId="0" applyFont="1" applyFill="1" applyBorder="1" applyAlignment="1">
      <alignment horizontal="left"/>
    </xf>
    <xf numFmtId="0" fontId="16" fillId="4" borderId="13" xfId="0" applyFont="1" applyFill="1" applyBorder="1" applyAlignment="1">
      <alignment horizontal="left"/>
    </xf>
    <xf numFmtId="0" fontId="16" fillId="4" borderId="14" xfId="0" applyFont="1" applyFill="1" applyBorder="1"/>
    <xf numFmtId="0" fontId="16" fillId="4" borderId="0" xfId="0" applyFont="1" applyFill="1" applyBorder="1" applyAlignment="1">
      <alignment horizontal="right"/>
    </xf>
    <xf numFmtId="0" fontId="16" fillId="4" borderId="15" xfId="0" applyFont="1" applyFill="1" applyBorder="1"/>
    <xf numFmtId="0" fontId="16" fillId="4" borderId="4" xfId="0" applyFont="1" applyFill="1" applyBorder="1" applyAlignment="1">
      <alignment horizontal="centerContinuous"/>
    </xf>
    <xf numFmtId="0" fontId="16" fillId="4" borderId="16" xfId="0" applyFont="1" applyFill="1" applyBorder="1" applyAlignment="1">
      <alignment horizontal="left"/>
    </xf>
    <xf numFmtId="0" fontId="16" fillId="4" borderId="16" xfId="0" applyFont="1" applyFill="1" applyBorder="1" applyAlignment="1">
      <alignment horizontal="center"/>
    </xf>
    <xf numFmtId="0" fontId="16" fillId="4" borderId="16" xfId="0" applyFont="1" applyFill="1" applyBorder="1"/>
    <xf numFmtId="0" fontId="16" fillId="4" borderId="4" xfId="0" applyFont="1" applyFill="1" applyBorder="1" applyAlignment="1">
      <alignment horizontal="center" vertical="center"/>
    </xf>
    <xf numFmtId="0" fontId="16" fillId="4" borderId="17" xfId="0" applyFont="1" applyFill="1" applyBorder="1" applyAlignment="1">
      <alignment horizontal="center"/>
    </xf>
    <xf numFmtId="0" fontId="16" fillId="4" borderId="17" xfId="0" applyFont="1" applyFill="1" applyBorder="1" applyAlignment="1">
      <alignment horizontal="center" vertical="center"/>
    </xf>
    <xf numFmtId="0" fontId="16" fillId="4" borderId="17" xfId="0" applyFont="1" applyFill="1" applyBorder="1"/>
    <xf numFmtId="0" fontId="18" fillId="4" borderId="0" xfId="0" applyFont="1" applyFill="1" applyBorder="1" applyAlignment="1">
      <alignment horizontal="center"/>
    </xf>
    <xf numFmtId="0" fontId="16" fillId="4" borderId="5" xfId="0" applyFont="1" applyFill="1" applyBorder="1" applyAlignment="1">
      <alignment horizontal="center"/>
    </xf>
    <xf numFmtId="0" fontId="18" fillId="4" borderId="0" xfId="0" applyFont="1" applyFill="1" applyBorder="1" applyAlignment="1">
      <alignment horizontal="center" vertical="center"/>
    </xf>
    <xf numFmtId="0" fontId="16" fillId="4" borderId="17" xfId="0" applyFont="1" applyFill="1" applyBorder="1" applyAlignment="1">
      <alignment vertical="center"/>
    </xf>
    <xf numFmtId="0" fontId="16" fillId="4" borderId="18" xfId="0" applyFont="1" applyFill="1" applyBorder="1" applyAlignment="1">
      <alignment horizontal="center" vertical="center"/>
    </xf>
    <xf numFmtId="0" fontId="16" fillId="4" borderId="19" xfId="0" applyFont="1" applyFill="1" applyBorder="1" applyAlignment="1">
      <alignment horizontal="center" vertical="center"/>
    </xf>
    <xf numFmtId="0" fontId="18" fillId="4" borderId="13" xfId="0" applyFont="1" applyFill="1" applyBorder="1" applyAlignment="1">
      <alignment horizontal="center"/>
    </xf>
    <xf numFmtId="0" fontId="16" fillId="4" borderId="14" xfId="0" applyFont="1" applyFill="1" applyBorder="1" applyAlignment="1">
      <alignment horizontal="center"/>
    </xf>
    <xf numFmtId="0" fontId="16" fillId="4" borderId="13" xfId="0" applyFont="1" applyFill="1" applyBorder="1" applyAlignment="1">
      <alignment horizontal="center"/>
    </xf>
    <xf numFmtId="0" fontId="16" fillId="4" borderId="20" xfId="0" applyFont="1" applyFill="1" applyBorder="1" applyAlignment="1">
      <alignment horizontal="center"/>
    </xf>
    <xf numFmtId="0" fontId="16" fillId="2" borderId="4" xfId="0" applyFont="1" applyFill="1" applyBorder="1" applyAlignment="1">
      <alignment horizontal="centerContinuous"/>
    </xf>
    <xf numFmtId="0" fontId="16" fillId="2" borderId="0" xfId="0" applyFont="1" applyFill="1" applyBorder="1"/>
    <xf numFmtId="0" fontId="16" fillId="2" borderId="0" xfId="0" applyFont="1" applyFill="1"/>
    <xf numFmtId="0" fontId="18" fillId="2" borderId="0" xfId="0" applyFont="1" applyFill="1" applyAlignment="1">
      <alignment horizontal="center"/>
    </xf>
    <xf numFmtId="0" fontId="16" fillId="2" borderId="0" xfId="0" applyFont="1" applyFill="1" applyBorder="1" applyAlignment="1">
      <alignment horizontal="center"/>
    </xf>
    <xf numFmtId="0" fontId="16" fillId="2" borderId="11" xfId="0" applyFont="1" applyFill="1" applyBorder="1"/>
    <xf numFmtId="0" fontId="16" fillId="2" borderId="5" xfId="0" applyFont="1" applyFill="1" applyBorder="1"/>
    <xf numFmtId="3" fontId="16" fillId="3" borderId="4" xfId="0" applyNumberFormat="1" applyFont="1" applyFill="1" applyBorder="1" applyAlignment="1">
      <alignment horizontal="center" vertical="center"/>
    </xf>
    <xf numFmtId="3" fontId="16" fillId="3" borderId="0" xfId="0" applyNumberFormat="1" applyFont="1" applyFill="1" applyAlignment="1">
      <alignment horizontal="center" vertical="center"/>
    </xf>
    <xf numFmtId="3" fontId="18" fillId="3" borderId="0" xfId="0" applyNumberFormat="1" applyFont="1" applyFill="1" applyBorder="1" applyAlignment="1">
      <alignment horizontal="center" vertical="center"/>
    </xf>
    <xf numFmtId="1" fontId="16" fillId="3" borderId="11" xfId="0" applyNumberFormat="1" applyFont="1" applyFill="1" applyBorder="1" applyAlignment="1">
      <alignment horizontal="center"/>
    </xf>
    <xf numFmtId="1" fontId="16" fillId="3" borderId="0" xfId="0" applyNumberFormat="1" applyFont="1" applyFill="1" applyBorder="1" applyAlignment="1">
      <alignment horizontal="center"/>
    </xf>
    <xf numFmtId="1" fontId="16" fillId="3" borderId="5" xfId="0" applyNumberFormat="1" applyFont="1" applyFill="1" applyBorder="1" applyAlignment="1">
      <alignment horizontal="center"/>
    </xf>
    <xf numFmtId="3" fontId="16" fillId="5" borderId="4" xfId="0" applyNumberFormat="1" applyFont="1" applyFill="1" applyBorder="1" applyAlignment="1">
      <alignment horizontal="center" vertical="center"/>
    </xf>
    <xf numFmtId="3" fontId="16" fillId="5" borderId="0" xfId="0" applyNumberFormat="1" applyFont="1" applyFill="1" applyAlignment="1">
      <alignment horizontal="center" vertical="center"/>
    </xf>
    <xf numFmtId="3" fontId="18" fillId="5" borderId="0" xfId="0" applyNumberFormat="1" applyFont="1" applyFill="1" applyBorder="1" applyAlignment="1">
      <alignment horizontal="center" vertical="center"/>
    </xf>
    <xf numFmtId="1" fontId="16" fillId="5" borderId="11" xfId="0" applyNumberFormat="1" applyFont="1" applyFill="1" applyBorder="1" applyAlignment="1">
      <alignment horizontal="center"/>
    </xf>
    <xf numFmtId="1" fontId="16" fillId="5" borderId="0" xfId="0" applyNumberFormat="1" applyFont="1" applyFill="1" applyBorder="1" applyAlignment="1">
      <alignment horizontal="center"/>
    </xf>
    <xf numFmtId="1" fontId="16" fillId="5" borderId="5" xfId="0" applyNumberFormat="1" applyFont="1" applyFill="1" applyBorder="1" applyAlignment="1">
      <alignment horizontal="center"/>
    </xf>
    <xf numFmtId="3" fontId="16" fillId="5" borderId="0" xfId="0" applyNumberFormat="1" applyFont="1" applyFill="1" applyBorder="1" applyAlignment="1">
      <alignment horizontal="center" vertical="center"/>
    </xf>
    <xf numFmtId="0" fontId="19" fillId="0" borderId="0" xfId="0" applyFont="1" applyFill="1"/>
    <xf numFmtId="4" fontId="17" fillId="0" borderId="0" xfId="1" applyFont="1" applyFill="1" applyBorder="1" applyAlignment="1">
      <alignment horizontal="left" vertical="center"/>
    </xf>
    <xf numFmtId="4" fontId="17" fillId="0" borderId="0" xfId="1" applyFont="1" applyFill="1" applyBorder="1" applyAlignment="1">
      <alignment vertical="center"/>
    </xf>
    <xf numFmtId="0" fontId="17" fillId="0" borderId="0" xfId="0" applyFont="1" applyFill="1"/>
    <xf numFmtId="0" fontId="17" fillId="0" borderId="0" xfId="0" applyFont="1" applyFill="1" applyAlignment="1">
      <alignment horizontal="right"/>
    </xf>
    <xf numFmtId="164" fontId="17" fillId="0" borderId="0" xfId="0" applyNumberFormat="1" applyFont="1" applyFill="1" applyAlignment="1">
      <alignment horizontal="right"/>
    </xf>
    <xf numFmtId="4" fontId="17" fillId="0" borderId="0" xfId="1" quotePrefix="1" applyFont="1" applyFill="1" applyBorder="1" applyAlignment="1">
      <alignment horizontal="left" vertical="center"/>
    </xf>
    <xf numFmtId="165" fontId="17" fillId="0" borderId="0" xfId="0" applyNumberFormat="1" applyFont="1" applyFill="1" applyAlignment="1">
      <alignment horizontal="right" vertical="center" readingOrder="2"/>
    </xf>
    <xf numFmtId="0" fontId="17" fillId="0" borderId="0" xfId="0" applyFont="1" applyFill="1" applyBorder="1" applyAlignment="1">
      <alignment horizontal="left"/>
    </xf>
    <xf numFmtId="0" fontId="17" fillId="0" borderId="0" xfId="0" applyFont="1" applyFill="1" applyAlignment="1">
      <alignment horizontal="right" readingOrder="2"/>
    </xf>
    <xf numFmtId="3" fontId="17" fillId="0" borderId="0" xfId="0" applyNumberFormat="1" applyFont="1" applyFill="1"/>
    <xf numFmtId="3" fontId="5" fillId="0" borderId="0" xfId="1" applyNumberFormat="1" applyFont="1"/>
    <xf numFmtId="3" fontId="5" fillId="0" borderId="0" xfId="1" applyNumberFormat="1" applyFont="1" applyFill="1"/>
    <xf numFmtId="3" fontId="20" fillId="0" borderId="0" xfId="0" applyNumberFormat="1" applyFont="1" applyAlignment="1">
      <alignment horizontal="right" vertical="center"/>
    </xf>
    <xf numFmtId="0" fontId="10" fillId="0" borderId="0" xfId="0" applyFont="1" applyFill="1" applyBorder="1" applyAlignment="1">
      <alignment horizontal="center"/>
    </xf>
    <xf numFmtId="3" fontId="5" fillId="0" borderId="0" xfId="0" applyNumberFormat="1" applyFont="1" applyFill="1" applyBorder="1"/>
    <xf numFmtId="3" fontId="5" fillId="0" borderId="0" xfId="1" applyNumberFormat="1" applyFont="1" applyFill="1" applyBorder="1"/>
    <xf numFmtId="1" fontId="16" fillId="5" borderId="15" xfId="0" applyNumberFormat="1" applyFont="1" applyFill="1" applyBorder="1" applyAlignment="1">
      <alignment horizontal="center"/>
    </xf>
    <xf numFmtId="3" fontId="2" fillId="0" borderId="0" xfId="0" applyNumberFormat="1" applyFont="1" applyFill="1"/>
    <xf numFmtId="3" fontId="16" fillId="3" borderId="0" xfId="0" applyNumberFormat="1" applyFont="1" applyFill="1" applyBorder="1" applyAlignment="1">
      <alignment horizontal="center" vertical="center"/>
    </xf>
    <xf numFmtId="1" fontId="12" fillId="3" borderId="0" xfId="0" applyNumberFormat="1" applyFont="1" applyFill="1" applyBorder="1" applyAlignment="1">
      <alignment horizontal="center"/>
    </xf>
    <xf numFmtId="1" fontId="12" fillId="5" borderId="15" xfId="0" applyNumberFormat="1" applyFont="1" applyFill="1" applyBorder="1" applyAlignment="1">
      <alignment horizontal="center"/>
    </xf>
    <xf numFmtId="3" fontId="2" fillId="0" borderId="0" xfId="0" applyNumberFormat="1" applyFont="1" applyFill="1" applyAlignment="1">
      <alignment horizontal="right"/>
    </xf>
    <xf numFmtId="166" fontId="2" fillId="0" borderId="0" xfId="0" applyNumberFormat="1" applyFont="1" applyFill="1" applyAlignment="1">
      <alignment horizontal="right"/>
    </xf>
    <xf numFmtId="3" fontId="16" fillId="3" borderId="6" xfId="0" applyNumberFormat="1" applyFont="1" applyFill="1" applyBorder="1" applyAlignment="1">
      <alignment horizontal="center" vertical="center"/>
    </xf>
    <xf numFmtId="3" fontId="16" fillId="3" borderId="7" xfId="0" applyNumberFormat="1" applyFont="1" applyFill="1" applyBorder="1" applyAlignment="1">
      <alignment horizontal="center" vertical="center"/>
    </xf>
    <xf numFmtId="3" fontId="18" fillId="3" borderId="7" xfId="0" applyNumberFormat="1" applyFont="1" applyFill="1" applyBorder="1" applyAlignment="1">
      <alignment horizontal="center" vertical="center"/>
    </xf>
    <xf numFmtId="1" fontId="16" fillId="3" borderId="21" xfId="0" applyNumberFormat="1" applyFont="1" applyFill="1" applyBorder="1" applyAlignment="1">
      <alignment horizontal="center"/>
    </xf>
    <xf numFmtId="1" fontId="12" fillId="3" borderId="7" xfId="0" applyNumberFormat="1" applyFont="1" applyFill="1" applyBorder="1" applyAlignment="1">
      <alignment horizontal="center"/>
    </xf>
    <xf numFmtId="1" fontId="16" fillId="3" borderId="8" xfId="0" applyNumberFormat="1" applyFont="1" applyFill="1" applyBorder="1" applyAlignment="1">
      <alignment horizontal="center"/>
    </xf>
    <xf numFmtId="0" fontId="21" fillId="0" borderId="0" xfId="0" applyFont="1" applyAlignment="1">
      <alignment horizontal="center" vertical="center" readingOrder="2"/>
    </xf>
    <xf numFmtId="0" fontId="22" fillId="0" borderId="0" xfId="0" applyFont="1" applyAlignment="1">
      <alignment horizontal="center" vertical="center"/>
    </xf>
    <xf numFmtId="0" fontId="16" fillId="4" borderId="15" xfId="0" applyFont="1" applyFill="1" applyBorder="1" applyAlignment="1">
      <alignment horizontal="center" vertical="center"/>
    </xf>
    <xf numFmtId="0" fontId="16" fillId="4" borderId="5" xfId="0" applyFont="1" applyFill="1" applyBorder="1" applyAlignment="1">
      <alignment horizontal="center" vertical="center"/>
    </xf>
    <xf numFmtId="0" fontId="16" fillId="4" borderId="0" xfId="0" applyFont="1" applyFill="1" applyBorder="1" applyAlignment="1">
      <alignment horizontal="center" vertical="center"/>
    </xf>
    <xf numFmtId="0" fontId="16" fillId="4" borderId="11" xfId="0" applyFont="1" applyFill="1" applyBorder="1" applyAlignment="1">
      <alignment horizontal="center" vertical="center"/>
    </xf>
    <xf numFmtId="0" fontId="23" fillId="4" borderId="15" xfId="0" applyFont="1" applyFill="1" applyBorder="1" applyAlignment="1">
      <alignment horizontal="center" vertical="center"/>
    </xf>
    <xf numFmtId="0" fontId="23" fillId="4" borderId="11" xfId="0" applyFont="1" applyFill="1" applyBorder="1" applyAlignment="1">
      <alignment horizontal="center" vertical="center"/>
    </xf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E5E1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N106"/>
  <sheetViews>
    <sheetView tabSelected="1" topLeftCell="A64" zoomScale="60" zoomScaleNormal="60" workbookViewId="0">
      <selection activeCell="O83" sqref="O83"/>
    </sheetView>
  </sheetViews>
  <sheetFormatPr defaultColWidth="0" defaultRowHeight="20.25"/>
  <cols>
    <col min="1" max="1" width="15.42578125" style="12" customWidth="1"/>
    <col min="2" max="2" width="18.7109375" style="12" customWidth="1"/>
    <col min="3" max="3" width="18.28515625" style="1" customWidth="1"/>
    <col min="4" max="4" width="13" style="2" customWidth="1"/>
    <col min="5" max="5" width="17.140625" style="2" customWidth="1"/>
    <col min="6" max="6" width="17.42578125" style="2" customWidth="1"/>
    <col min="7" max="8" width="21.42578125" style="2" customWidth="1"/>
    <col min="9" max="9" width="14.7109375" style="2" customWidth="1"/>
    <col min="10" max="10" width="16.85546875" style="2" customWidth="1"/>
    <col min="11" max="11" width="20" style="2" bestFit="1" customWidth="1"/>
    <col min="12" max="12" width="1.7109375" style="2" customWidth="1"/>
    <col min="13" max="13" width="8.85546875" style="2" customWidth="1"/>
    <col min="14" max="14" width="1.5703125" style="2" customWidth="1"/>
    <col min="15" max="15" width="15.7109375" style="12" customWidth="1"/>
    <col min="16" max="16" width="16.5703125" style="12" customWidth="1"/>
    <col min="17" max="17" width="14.28515625" style="12" customWidth="1"/>
    <col min="18" max="16384" width="0" style="12" hidden="1"/>
  </cols>
  <sheetData>
    <row r="1" spans="1:40" ht="28.35" customHeight="1">
      <c r="B1" s="7"/>
      <c r="D1" s="1"/>
      <c r="E1" s="1" t="s">
        <v>39</v>
      </c>
      <c r="I1" s="3"/>
      <c r="J1" s="3"/>
      <c r="R1" s="14"/>
      <c r="S1" s="15"/>
      <c r="T1" s="16"/>
      <c r="U1" s="14"/>
      <c r="V1" s="14"/>
      <c r="W1" s="14"/>
      <c r="X1" s="14"/>
    </row>
    <row r="2" spans="1:40" ht="28.35" customHeight="1">
      <c r="B2" s="8"/>
      <c r="C2" s="4"/>
      <c r="D2" s="4"/>
      <c r="F2" s="5"/>
      <c r="G2" s="3"/>
      <c r="I2" s="3"/>
      <c r="J2" s="6"/>
      <c r="R2" s="11"/>
      <c r="S2" s="17"/>
      <c r="T2" s="14"/>
      <c r="U2" s="14"/>
      <c r="V2" s="14"/>
      <c r="W2" s="14"/>
    </row>
    <row r="3" spans="1:40" s="18" customFormat="1" ht="28.35" customHeight="1">
      <c r="B3" s="9"/>
      <c r="C3" s="135" t="s">
        <v>52</v>
      </c>
      <c r="D3" s="135"/>
      <c r="E3" s="135"/>
      <c r="F3" s="135"/>
      <c r="G3" s="135"/>
      <c r="H3" s="135"/>
      <c r="I3" s="135"/>
      <c r="J3" s="135"/>
      <c r="K3" s="135"/>
      <c r="L3" s="135"/>
      <c r="M3" s="135"/>
      <c r="N3" s="135"/>
      <c r="Q3" s="23"/>
    </row>
    <row r="4" spans="1:40" s="19" customFormat="1" ht="28.35" customHeight="1">
      <c r="B4" s="10"/>
      <c r="C4" s="136" t="s">
        <v>53</v>
      </c>
      <c r="D4" s="136"/>
      <c r="E4" s="136"/>
      <c r="F4" s="136"/>
      <c r="G4" s="136"/>
      <c r="H4" s="136"/>
      <c r="I4" s="136"/>
      <c r="J4" s="136"/>
      <c r="K4" s="136"/>
      <c r="L4" s="136"/>
      <c r="M4" s="136"/>
      <c r="N4" s="41"/>
      <c r="P4" s="34"/>
      <c r="Q4" s="35"/>
      <c r="R4" s="34"/>
      <c r="S4" s="34"/>
      <c r="T4" s="34"/>
      <c r="U4" s="34"/>
      <c r="V4" s="34"/>
      <c r="W4" s="34"/>
      <c r="X4" s="34"/>
      <c r="Y4" s="34"/>
      <c r="Z4" s="34"/>
      <c r="AA4" s="34"/>
      <c r="AB4" s="34"/>
      <c r="AC4" s="34"/>
      <c r="AD4" s="34"/>
      <c r="AE4" s="34"/>
      <c r="AF4" s="34"/>
      <c r="AG4" s="34"/>
      <c r="AH4" s="34"/>
      <c r="AI4" s="34"/>
      <c r="AJ4" s="34"/>
      <c r="AK4" s="34"/>
      <c r="AL4" s="34"/>
      <c r="AM4" s="34"/>
      <c r="AN4" s="34"/>
    </row>
    <row r="5" spans="1:40" s="32" customFormat="1" ht="17.100000000000001" customHeight="1">
      <c r="B5" s="31"/>
      <c r="C5" s="42" t="s">
        <v>30</v>
      </c>
      <c r="D5" s="43"/>
      <c r="E5" s="43"/>
      <c r="F5" s="44"/>
      <c r="G5" s="44"/>
      <c r="H5" s="44"/>
      <c r="I5" s="44"/>
      <c r="J5" s="44"/>
      <c r="K5" s="44"/>
      <c r="L5" s="44"/>
      <c r="M5" s="44"/>
      <c r="N5" s="45" t="s">
        <v>23</v>
      </c>
      <c r="P5" s="33"/>
      <c r="Q5" s="33"/>
      <c r="R5" s="33"/>
      <c r="S5" s="33"/>
      <c r="T5" s="33"/>
      <c r="U5" s="33"/>
      <c r="V5" s="33"/>
      <c r="W5" s="33"/>
      <c r="X5" s="33"/>
      <c r="Y5" s="33"/>
      <c r="Z5" s="33"/>
      <c r="AA5" s="33"/>
      <c r="AB5" s="33"/>
      <c r="AC5" s="33"/>
      <c r="AD5" s="33"/>
      <c r="AE5" s="33"/>
      <c r="AF5" s="33"/>
      <c r="AG5" s="33"/>
      <c r="AH5" s="33"/>
      <c r="AI5" s="33"/>
      <c r="AJ5" s="33"/>
      <c r="AK5" s="33"/>
      <c r="AL5" s="33"/>
      <c r="AM5" s="33"/>
      <c r="AN5" s="33"/>
    </row>
    <row r="6" spans="1:40" ht="4.3499999999999996" customHeight="1">
      <c r="B6" s="8"/>
      <c r="C6" s="46"/>
      <c r="D6" s="42"/>
      <c r="E6" s="42"/>
      <c r="F6" s="47"/>
      <c r="G6" s="47"/>
      <c r="H6" s="47"/>
      <c r="I6" s="47"/>
      <c r="J6" s="47"/>
      <c r="K6" s="47"/>
      <c r="L6" s="47"/>
      <c r="M6" s="47"/>
      <c r="N6" s="48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  <c r="AM6" s="7"/>
      <c r="AN6" s="7"/>
    </row>
    <row r="7" spans="1:40" s="20" customFormat="1" ht="5.25" customHeight="1">
      <c r="A7" s="7"/>
      <c r="B7" s="8"/>
      <c r="C7" s="49"/>
      <c r="D7" s="50"/>
      <c r="E7" s="51"/>
      <c r="F7" s="52"/>
      <c r="G7" s="51"/>
      <c r="H7" s="53"/>
      <c r="I7" s="50"/>
      <c r="J7" s="52"/>
      <c r="K7" s="54"/>
      <c r="L7" s="55"/>
      <c r="M7" s="54"/>
      <c r="N7" s="56"/>
      <c r="O7" s="7"/>
      <c r="P7" s="7"/>
      <c r="Q7" s="7"/>
      <c r="R7" s="7"/>
      <c r="S7" s="7"/>
      <c r="T7" s="7"/>
      <c r="U7" s="7"/>
      <c r="V7" s="7"/>
      <c r="W7" s="7"/>
      <c r="X7" s="7"/>
      <c r="Y7" s="7"/>
      <c r="Z7" s="7"/>
      <c r="AA7" s="7"/>
      <c r="AB7" s="7"/>
      <c r="AC7" s="7"/>
      <c r="AD7" s="7"/>
      <c r="AE7" s="7"/>
      <c r="AF7" s="7"/>
      <c r="AG7" s="7"/>
      <c r="AH7" s="7"/>
      <c r="AI7" s="7"/>
      <c r="AJ7" s="7"/>
      <c r="AK7" s="7"/>
      <c r="AL7" s="7"/>
      <c r="AM7" s="7"/>
      <c r="AN7" s="7"/>
    </row>
    <row r="8" spans="1:40" s="7" customFormat="1" ht="24.95" customHeight="1">
      <c r="B8" s="8"/>
      <c r="C8" s="57"/>
      <c r="D8" s="137" t="s">
        <v>41</v>
      </c>
      <c r="E8" s="139"/>
      <c r="F8" s="140"/>
      <c r="G8" s="137" t="s">
        <v>38</v>
      </c>
      <c r="H8" s="140"/>
      <c r="I8" s="137" t="s">
        <v>36</v>
      </c>
      <c r="J8" s="140"/>
      <c r="K8" s="58"/>
      <c r="L8" s="59"/>
      <c r="M8" s="58"/>
      <c r="N8" s="60"/>
    </row>
    <row r="9" spans="1:40" s="7" customFormat="1" ht="24.95" customHeight="1">
      <c r="B9" s="8"/>
      <c r="C9" s="57"/>
      <c r="D9" s="137" t="s">
        <v>42</v>
      </c>
      <c r="E9" s="139"/>
      <c r="F9" s="140"/>
      <c r="G9" s="141" t="s">
        <v>40</v>
      </c>
      <c r="H9" s="142"/>
      <c r="I9" s="137" t="s">
        <v>37</v>
      </c>
      <c r="J9" s="140"/>
      <c r="K9" s="58"/>
      <c r="L9" s="59"/>
      <c r="M9" s="58"/>
      <c r="N9" s="60"/>
    </row>
    <row r="10" spans="1:40" s="7" customFormat="1" ht="4.5" customHeight="1">
      <c r="B10" s="8"/>
      <c r="C10" s="61"/>
      <c r="D10" s="62"/>
      <c r="E10" s="63"/>
      <c r="F10" s="64"/>
      <c r="G10" s="58"/>
      <c r="H10" s="65"/>
      <c r="I10" s="66"/>
      <c r="J10" s="59"/>
      <c r="K10" s="58"/>
      <c r="L10" s="59"/>
      <c r="M10" s="58"/>
      <c r="N10" s="60"/>
    </row>
    <row r="11" spans="1:40" s="7" customFormat="1" ht="6" customHeight="1">
      <c r="B11" s="8"/>
      <c r="C11" s="67"/>
      <c r="D11" s="68"/>
      <c r="E11" s="68"/>
      <c r="F11" s="69"/>
      <c r="G11" s="70"/>
      <c r="H11" s="69"/>
      <c r="I11" s="70"/>
      <c r="J11" s="70"/>
      <c r="K11" s="58"/>
      <c r="L11" s="59"/>
      <c r="M11" s="58"/>
      <c r="N11" s="60"/>
    </row>
    <row r="12" spans="1:40" s="7" customFormat="1">
      <c r="B12" s="8"/>
      <c r="C12" s="71" t="s">
        <v>25</v>
      </c>
      <c r="D12" s="72"/>
      <c r="E12" s="73" t="s">
        <v>27</v>
      </c>
      <c r="F12" s="72" t="s">
        <v>1</v>
      </c>
      <c r="G12" s="72"/>
      <c r="H12" s="74"/>
      <c r="I12" s="73" t="s">
        <v>2</v>
      </c>
      <c r="J12" s="72" t="s">
        <v>2</v>
      </c>
      <c r="K12" s="58"/>
      <c r="L12" s="59"/>
      <c r="M12" s="58"/>
      <c r="N12" s="60"/>
    </row>
    <row r="13" spans="1:40" s="7" customFormat="1">
      <c r="B13" s="8"/>
      <c r="C13" s="71" t="s">
        <v>26</v>
      </c>
      <c r="D13" s="72"/>
      <c r="E13" s="73" t="s">
        <v>3</v>
      </c>
      <c r="F13" s="72" t="s">
        <v>28</v>
      </c>
      <c r="G13" s="72"/>
      <c r="H13" s="73" t="s">
        <v>4</v>
      </c>
      <c r="I13" s="73" t="s">
        <v>5</v>
      </c>
      <c r="J13" s="72" t="s">
        <v>5</v>
      </c>
      <c r="K13" s="75" t="s">
        <v>6</v>
      </c>
      <c r="L13" s="59"/>
      <c r="M13" s="58"/>
      <c r="N13" s="76"/>
      <c r="Q13" s="26"/>
    </row>
    <row r="14" spans="1:40" s="7" customFormat="1" ht="21.95" customHeight="1">
      <c r="B14" s="8"/>
      <c r="C14" s="71" t="s">
        <v>29</v>
      </c>
      <c r="D14" s="73" t="s">
        <v>8</v>
      </c>
      <c r="E14" s="73" t="s">
        <v>8</v>
      </c>
      <c r="F14" s="72" t="s">
        <v>9</v>
      </c>
      <c r="G14" s="73" t="s">
        <v>8</v>
      </c>
      <c r="H14" s="73" t="s">
        <v>10</v>
      </c>
      <c r="I14" s="72" t="s">
        <v>11</v>
      </c>
      <c r="J14" s="72" t="s">
        <v>12</v>
      </c>
      <c r="K14" s="77" t="s">
        <v>24</v>
      </c>
      <c r="L14" s="59"/>
      <c r="M14" s="137"/>
      <c r="N14" s="138"/>
      <c r="Q14" s="27"/>
    </row>
    <row r="15" spans="1:40" s="7" customFormat="1">
      <c r="B15" s="8"/>
      <c r="C15" s="71" t="s">
        <v>7</v>
      </c>
      <c r="D15" s="73"/>
      <c r="E15" s="72"/>
      <c r="F15" s="73"/>
      <c r="G15" s="73"/>
      <c r="H15" s="72"/>
      <c r="I15" s="72"/>
      <c r="J15" s="74"/>
      <c r="K15" s="58"/>
      <c r="L15" s="59"/>
      <c r="M15" s="58"/>
      <c r="N15" s="60"/>
    </row>
    <row r="16" spans="1:40" s="37" customFormat="1">
      <c r="B16" s="36"/>
      <c r="C16" s="67" t="s">
        <v>49</v>
      </c>
      <c r="D16" s="74"/>
      <c r="E16" s="73" t="s">
        <v>13</v>
      </c>
      <c r="F16" s="73" t="s">
        <v>46</v>
      </c>
      <c r="G16" s="74"/>
      <c r="H16" s="73" t="s">
        <v>14</v>
      </c>
      <c r="I16" s="73" t="s">
        <v>15</v>
      </c>
      <c r="J16" s="73" t="s">
        <v>16</v>
      </c>
      <c r="K16" s="58"/>
      <c r="L16" s="59"/>
      <c r="M16" s="58"/>
      <c r="N16" s="60"/>
    </row>
    <row r="17" spans="2:40" s="37" customFormat="1">
      <c r="B17" s="36"/>
      <c r="C17" s="71" t="s">
        <v>50</v>
      </c>
      <c r="D17" s="78"/>
      <c r="E17" s="73" t="s">
        <v>44</v>
      </c>
      <c r="F17" s="73" t="s">
        <v>45</v>
      </c>
      <c r="G17" s="72"/>
      <c r="H17" s="73" t="s">
        <v>17</v>
      </c>
      <c r="I17" s="73" t="s">
        <v>18</v>
      </c>
      <c r="J17" s="73" t="s">
        <v>18</v>
      </c>
      <c r="K17" s="75" t="s">
        <v>19</v>
      </c>
      <c r="L17" s="59"/>
      <c r="M17" s="137"/>
      <c r="N17" s="138"/>
      <c r="Q17" s="38"/>
    </row>
    <row r="18" spans="2:40" s="37" customFormat="1" ht="21.95" customHeight="1">
      <c r="B18" s="119"/>
      <c r="C18" s="79" t="s">
        <v>51</v>
      </c>
      <c r="D18" s="80" t="s">
        <v>13</v>
      </c>
      <c r="E18" s="80" t="s">
        <v>43</v>
      </c>
      <c r="F18" s="80" t="s">
        <v>20</v>
      </c>
      <c r="G18" s="80" t="s">
        <v>13</v>
      </c>
      <c r="H18" s="80" t="s">
        <v>21</v>
      </c>
      <c r="I18" s="80" t="s">
        <v>0</v>
      </c>
      <c r="J18" s="80" t="s">
        <v>0</v>
      </c>
      <c r="K18" s="81" t="s">
        <v>22</v>
      </c>
      <c r="L18" s="82"/>
      <c r="M18" s="83"/>
      <c r="N18" s="84"/>
      <c r="Q18" s="38"/>
    </row>
    <row r="19" spans="2:40" ht="6" customHeight="1">
      <c r="B19" s="7"/>
      <c r="C19" s="85"/>
      <c r="D19" s="86"/>
      <c r="E19" s="86"/>
      <c r="F19" s="87"/>
      <c r="G19" s="87"/>
      <c r="H19" s="87"/>
      <c r="I19" s="88"/>
      <c r="J19" s="87"/>
      <c r="K19" s="89"/>
      <c r="L19" s="90"/>
      <c r="M19" s="86"/>
      <c r="N19" s="91"/>
      <c r="P19" s="7"/>
      <c r="Q19" s="28"/>
      <c r="R19" s="7"/>
      <c r="S19" s="7"/>
      <c r="T19" s="7"/>
      <c r="U19" s="7"/>
      <c r="V19" s="7"/>
      <c r="W19" s="7"/>
      <c r="X19" s="7"/>
      <c r="Y19" s="7"/>
      <c r="Z19" s="7"/>
      <c r="AA19" s="7"/>
      <c r="AB19" s="7"/>
      <c r="AC19" s="7"/>
      <c r="AD19" s="7"/>
      <c r="AE19" s="7"/>
      <c r="AF19" s="7"/>
      <c r="AG19" s="7"/>
      <c r="AH19" s="7"/>
      <c r="AI19" s="7"/>
      <c r="AJ19" s="7"/>
      <c r="AK19" s="7"/>
      <c r="AL19" s="7"/>
      <c r="AM19" s="7"/>
      <c r="AN19" s="7"/>
    </row>
    <row r="20" spans="2:40" ht="21" customHeight="1">
      <c r="B20" s="11"/>
      <c r="C20" s="92">
        <v>6118</v>
      </c>
      <c r="D20" s="93">
        <v>1038</v>
      </c>
      <c r="E20" s="93">
        <v>5081</v>
      </c>
      <c r="F20" s="93">
        <v>6486</v>
      </c>
      <c r="G20" s="93">
        <v>6829</v>
      </c>
      <c r="H20" s="93">
        <v>2753</v>
      </c>
      <c r="I20" s="93">
        <v>1914</v>
      </c>
      <c r="J20" s="93">
        <v>23339</v>
      </c>
      <c r="K20" s="94">
        <f t="shared" ref="K20:K63" si="0">J20+I20+H20+G20+F20+E20+D20+C20</f>
        <v>53558</v>
      </c>
      <c r="L20" s="95"/>
      <c r="M20" s="96">
        <v>1964</v>
      </c>
      <c r="N20" s="97"/>
      <c r="O20" s="21"/>
      <c r="P20" s="29"/>
      <c r="Q20" s="30"/>
      <c r="R20" s="29"/>
      <c r="S20" s="29"/>
      <c r="T20" s="29"/>
      <c r="U20" s="29"/>
      <c r="V20" s="29"/>
      <c r="W20" s="29"/>
      <c r="X20" s="29"/>
      <c r="Y20" s="29"/>
      <c r="Z20" s="29"/>
      <c r="AA20" s="7"/>
      <c r="AB20" s="7"/>
      <c r="AC20" s="7"/>
      <c r="AD20" s="7"/>
      <c r="AE20" s="7"/>
      <c r="AF20" s="7"/>
      <c r="AG20" s="7"/>
      <c r="AH20" s="7"/>
      <c r="AI20" s="7"/>
      <c r="AJ20" s="7"/>
      <c r="AK20" s="7"/>
      <c r="AL20" s="7"/>
      <c r="AM20" s="7"/>
      <c r="AN20" s="7"/>
    </row>
    <row r="21" spans="2:40" ht="21" customHeight="1">
      <c r="C21" s="98">
        <v>4527</v>
      </c>
      <c r="D21" s="99">
        <v>1485</v>
      </c>
      <c r="E21" s="99">
        <v>7094</v>
      </c>
      <c r="F21" s="99">
        <v>3990</v>
      </c>
      <c r="G21" s="99">
        <v>8507</v>
      </c>
      <c r="H21" s="99">
        <v>3243</v>
      </c>
      <c r="I21" s="99">
        <v>2024</v>
      </c>
      <c r="J21" s="99">
        <v>25182</v>
      </c>
      <c r="K21" s="100">
        <f t="shared" si="0"/>
        <v>56052</v>
      </c>
      <c r="L21" s="101"/>
      <c r="M21" s="102">
        <v>1965</v>
      </c>
      <c r="N21" s="103"/>
      <c r="O21" s="21"/>
      <c r="P21" s="29"/>
      <c r="Q21" s="30"/>
      <c r="R21" s="29"/>
      <c r="S21" s="29"/>
      <c r="T21" s="29"/>
      <c r="U21" s="29"/>
      <c r="V21" s="29"/>
      <c r="W21" s="29"/>
      <c r="X21" s="29"/>
      <c r="Y21" s="29"/>
      <c r="Z21" s="29"/>
      <c r="AA21" s="7"/>
      <c r="AB21" s="7"/>
      <c r="AC21" s="7"/>
      <c r="AD21" s="7"/>
      <c r="AE21" s="7"/>
      <c r="AF21" s="7"/>
      <c r="AG21" s="7"/>
      <c r="AH21" s="7"/>
      <c r="AI21" s="7"/>
      <c r="AJ21" s="7"/>
      <c r="AK21" s="7"/>
      <c r="AL21" s="7"/>
      <c r="AM21" s="7"/>
      <c r="AN21" s="7"/>
    </row>
    <row r="22" spans="2:40" ht="21" customHeight="1">
      <c r="C22" s="92">
        <v>7082</v>
      </c>
      <c r="D22" s="93">
        <v>1839</v>
      </c>
      <c r="E22" s="93">
        <v>7215</v>
      </c>
      <c r="F22" s="93">
        <v>6046</v>
      </c>
      <c r="G22" s="93">
        <v>11271</v>
      </c>
      <c r="H22" s="93">
        <v>3425</v>
      </c>
      <c r="I22" s="93">
        <v>2346</v>
      </c>
      <c r="J22" s="93">
        <v>28987</v>
      </c>
      <c r="K22" s="94">
        <f t="shared" si="0"/>
        <v>68211</v>
      </c>
      <c r="L22" s="95"/>
      <c r="M22" s="96">
        <v>1966</v>
      </c>
      <c r="N22" s="97"/>
      <c r="O22" s="21"/>
      <c r="P22" s="21"/>
      <c r="Q22" s="24"/>
      <c r="R22" s="21"/>
      <c r="S22" s="21"/>
      <c r="T22" s="21"/>
      <c r="U22" s="21"/>
      <c r="V22" s="21"/>
      <c r="W22" s="21"/>
      <c r="X22" s="21"/>
      <c r="Y22" s="21"/>
      <c r="Z22" s="21"/>
    </row>
    <row r="23" spans="2:40" ht="21" customHeight="1">
      <c r="C23" s="98">
        <v>2682</v>
      </c>
      <c r="D23" s="99">
        <v>2119</v>
      </c>
      <c r="E23" s="99">
        <v>6925</v>
      </c>
      <c r="F23" s="99">
        <v>5730</v>
      </c>
      <c r="G23" s="99">
        <v>10735</v>
      </c>
      <c r="H23" s="99">
        <v>2987</v>
      </c>
      <c r="I23" s="99">
        <v>1884</v>
      </c>
      <c r="J23" s="99">
        <v>21986</v>
      </c>
      <c r="K23" s="100">
        <f t="shared" si="0"/>
        <v>55048</v>
      </c>
      <c r="L23" s="101"/>
      <c r="M23" s="102">
        <v>1967</v>
      </c>
      <c r="N23" s="103"/>
      <c r="O23" s="21"/>
      <c r="P23" s="21"/>
      <c r="Q23" s="24"/>
      <c r="R23" s="21"/>
      <c r="S23" s="21"/>
      <c r="T23" s="21"/>
      <c r="U23" s="21"/>
      <c r="V23" s="21"/>
      <c r="W23" s="21"/>
      <c r="X23" s="21"/>
      <c r="Y23" s="21"/>
      <c r="Z23" s="21"/>
    </row>
    <row r="24" spans="2:40" ht="21" customHeight="1">
      <c r="C24" s="92">
        <v>3751</v>
      </c>
      <c r="D24" s="93">
        <v>1368</v>
      </c>
      <c r="E24" s="93">
        <v>7840</v>
      </c>
      <c r="F24" s="93">
        <v>4714</v>
      </c>
      <c r="G24" s="93">
        <v>8996</v>
      </c>
      <c r="H24" s="93">
        <v>3217</v>
      </c>
      <c r="I24" s="93">
        <v>2104</v>
      </c>
      <c r="J24" s="93">
        <v>25502</v>
      </c>
      <c r="K24" s="94">
        <f t="shared" si="0"/>
        <v>57492</v>
      </c>
      <c r="L24" s="95"/>
      <c r="M24" s="96">
        <v>1968</v>
      </c>
      <c r="N24" s="97"/>
      <c r="O24" s="21"/>
      <c r="P24" s="21"/>
      <c r="Q24" s="24"/>
      <c r="R24" s="21"/>
      <c r="S24" s="21"/>
      <c r="T24" s="21"/>
      <c r="U24" s="21"/>
      <c r="V24" s="21"/>
      <c r="W24" s="21"/>
      <c r="X24" s="21"/>
      <c r="Y24" s="21"/>
      <c r="Z24" s="21"/>
    </row>
    <row r="25" spans="2:40" ht="21" customHeight="1">
      <c r="C25" s="98">
        <v>4033</v>
      </c>
      <c r="D25" s="99">
        <v>1641</v>
      </c>
      <c r="E25" s="99">
        <v>8712</v>
      </c>
      <c r="F25" s="99">
        <v>4886</v>
      </c>
      <c r="G25" s="99">
        <v>10779</v>
      </c>
      <c r="H25" s="99">
        <v>3814</v>
      </c>
      <c r="I25" s="99">
        <v>3497</v>
      </c>
      <c r="J25" s="99">
        <v>30390</v>
      </c>
      <c r="K25" s="100">
        <f t="shared" si="0"/>
        <v>67752</v>
      </c>
      <c r="L25" s="101"/>
      <c r="M25" s="102">
        <v>1969</v>
      </c>
      <c r="N25" s="103"/>
      <c r="O25" s="21"/>
      <c r="P25" s="21"/>
      <c r="Q25" s="24"/>
      <c r="R25" s="21"/>
      <c r="S25" s="21"/>
      <c r="T25" s="21"/>
      <c r="U25" s="21"/>
      <c r="V25" s="21"/>
      <c r="W25" s="21"/>
      <c r="X25" s="21"/>
      <c r="Y25" s="21"/>
      <c r="Z25" s="21"/>
    </row>
    <row r="26" spans="2:40" ht="21" customHeight="1">
      <c r="C26" s="92">
        <v>4338</v>
      </c>
      <c r="D26" s="93">
        <v>2022</v>
      </c>
      <c r="E26" s="93">
        <v>5787</v>
      </c>
      <c r="F26" s="93">
        <v>5566</v>
      </c>
      <c r="G26" s="93">
        <v>11396</v>
      </c>
      <c r="H26" s="93">
        <v>3748</v>
      </c>
      <c r="I26" s="93">
        <v>4352</v>
      </c>
      <c r="J26" s="93">
        <v>28673</v>
      </c>
      <c r="K26" s="94">
        <f t="shared" si="0"/>
        <v>65882</v>
      </c>
      <c r="L26" s="95"/>
      <c r="M26" s="96">
        <v>1970</v>
      </c>
      <c r="N26" s="97"/>
      <c r="O26" s="21"/>
      <c r="P26" s="21"/>
      <c r="Q26" s="24"/>
      <c r="R26" s="21"/>
      <c r="S26" s="21"/>
      <c r="T26" s="21"/>
      <c r="U26" s="21"/>
      <c r="V26" s="21"/>
      <c r="W26" s="21"/>
      <c r="X26" s="21"/>
      <c r="Y26" s="21"/>
      <c r="Z26" s="21"/>
    </row>
    <row r="27" spans="2:40" ht="21" customHeight="1">
      <c r="C27" s="98">
        <v>11960</v>
      </c>
      <c r="D27" s="99">
        <v>1496</v>
      </c>
      <c r="E27" s="99">
        <v>4873</v>
      </c>
      <c r="F27" s="99">
        <v>11245</v>
      </c>
      <c r="G27" s="99">
        <v>9167</v>
      </c>
      <c r="H27" s="99">
        <v>4445</v>
      </c>
      <c r="I27" s="99">
        <v>4688</v>
      </c>
      <c r="J27" s="99">
        <v>28753</v>
      </c>
      <c r="K27" s="100">
        <f t="shared" si="0"/>
        <v>76627</v>
      </c>
      <c r="L27" s="101"/>
      <c r="M27" s="102">
        <v>1971</v>
      </c>
      <c r="N27" s="103"/>
      <c r="O27" s="21"/>
      <c r="P27" s="21"/>
      <c r="Q27" s="24"/>
      <c r="R27" s="21"/>
      <c r="S27" s="21"/>
      <c r="T27" s="21"/>
      <c r="U27" s="21"/>
      <c r="V27" s="21"/>
      <c r="W27" s="21"/>
      <c r="X27" s="21"/>
      <c r="Y27" s="21"/>
      <c r="Z27" s="21"/>
    </row>
    <row r="28" spans="2:40" ht="21" customHeight="1">
      <c r="C28" s="92">
        <v>11625</v>
      </c>
      <c r="D28" s="93">
        <v>2015</v>
      </c>
      <c r="E28" s="93">
        <v>8841</v>
      </c>
      <c r="F28" s="93">
        <v>7770</v>
      </c>
      <c r="G28" s="93">
        <v>14187</v>
      </c>
      <c r="H28" s="93">
        <v>4585</v>
      </c>
      <c r="I28" s="93">
        <v>5876</v>
      </c>
      <c r="J28" s="93">
        <v>40411</v>
      </c>
      <c r="K28" s="94">
        <f t="shared" si="0"/>
        <v>95310</v>
      </c>
      <c r="L28" s="95"/>
      <c r="M28" s="96">
        <v>1972</v>
      </c>
      <c r="N28" s="97"/>
      <c r="O28" s="21"/>
      <c r="P28" s="21"/>
      <c r="Q28" s="24"/>
      <c r="R28" s="21"/>
      <c r="S28" s="21"/>
      <c r="T28" s="21"/>
      <c r="U28" s="21"/>
      <c r="V28" s="21"/>
      <c r="W28" s="21"/>
      <c r="X28" s="21"/>
      <c r="Y28" s="21"/>
      <c r="Z28" s="21"/>
    </row>
    <row r="29" spans="2:40" ht="21" customHeight="1">
      <c r="C29" s="98">
        <v>15205</v>
      </c>
      <c r="D29" s="99">
        <v>2572</v>
      </c>
      <c r="E29" s="99">
        <v>9298</v>
      </c>
      <c r="F29" s="99">
        <v>8369</v>
      </c>
      <c r="G29" s="99">
        <v>18051</v>
      </c>
      <c r="H29" s="99">
        <v>4155</v>
      </c>
      <c r="I29" s="99">
        <v>6395</v>
      </c>
      <c r="J29" s="99">
        <v>44202</v>
      </c>
      <c r="K29" s="100">
        <f t="shared" si="0"/>
        <v>108247</v>
      </c>
      <c r="L29" s="101"/>
      <c r="M29" s="102">
        <v>1973</v>
      </c>
      <c r="N29" s="103"/>
      <c r="O29" s="21"/>
      <c r="P29" s="21"/>
      <c r="Q29" s="24"/>
      <c r="R29" s="21"/>
      <c r="S29" s="21"/>
      <c r="T29" s="21"/>
      <c r="U29" s="21"/>
      <c r="V29" s="21"/>
      <c r="W29" s="21"/>
      <c r="X29" s="21"/>
      <c r="Y29" s="21"/>
      <c r="Z29" s="21"/>
    </row>
    <row r="30" spans="2:40" ht="21" customHeight="1">
      <c r="C30" s="92">
        <v>16069</v>
      </c>
      <c r="D30" s="93">
        <v>4403</v>
      </c>
      <c r="E30" s="93">
        <v>15201</v>
      </c>
      <c r="F30" s="93">
        <v>21309</v>
      </c>
      <c r="G30" s="93">
        <v>24798</v>
      </c>
      <c r="H30" s="93">
        <v>5200</v>
      </c>
      <c r="I30" s="93">
        <v>9223</v>
      </c>
      <c r="J30" s="93">
        <v>60404</v>
      </c>
      <c r="K30" s="94">
        <f t="shared" si="0"/>
        <v>156607</v>
      </c>
      <c r="L30" s="95"/>
      <c r="M30" s="96">
        <v>1974</v>
      </c>
      <c r="N30" s="97"/>
      <c r="O30" s="21"/>
      <c r="P30" s="21"/>
      <c r="Q30" s="24"/>
      <c r="R30" s="21"/>
      <c r="S30" s="21"/>
      <c r="T30" s="21"/>
      <c r="U30" s="21"/>
      <c r="V30" s="21"/>
      <c r="W30" s="21"/>
      <c r="X30" s="21"/>
      <c r="Y30" s="21"/>
      <c r="Z30" s="21"/>
    </row>
    <row r="31" spans="2:40" ht="21" customHeight="1">
      <c r="C31" s="98">
        <v>3401</v>
      </c>
      <c r="D31" s="99">
        <v>7604</v>
      </c>
      <c r="E31" s="99">
        <v>33827</v>
      </c>
      <c r="F31" s="99">
        <v>41446</v>
      </c>
      <c r="G31" s="99">
        <v>32383</v>
      </c>
      <c r="H31" s="99">
        <v>24839</v>
      </c>
      <c r="I31" s="99">
        <v>14318</v>
      </c>
      <c r="J31" s="99">
        <v>76195</v>
      </c>
      <c r="K31" s="100">
        <f t="shared" si="0"/>
        <v>234013</v>
      </c>
      <c r="L31" s="101"/>
      <c r="M31" s="102">
        <v>1975</v>
      </c>
      <c r="N31" s="103"/>
      <c r="O31" s="21"/>
      <c r="P31" s="21"/>
      <c r="Q31" s="24"/>
      <c r="R31" s="21"/>
      <c r="S31" s="21"/>
      <c r="T31" s="21"/>
      <c r="U31" s="21"/>
      <c r="V31" s="21"/>
      <c r="W31" s="21"/>
      <c r="X31" s="21"/>
      <c r="Y31" s="21"/>
      <c r="Z31" s="21"/>
    </row>
    <row r="32" spans="2:40" ht="21" customHeight="1">
      <c r="C32" s="92">
        <f>1529+44</f>
        <v>1573</v>
      </c>
      <c r="D32" s="93">
        <v>13187</v>
      </c>
      <c r="E32" s="93">
        <v>48029</v>
      </c>
      <c r="F32" s="93">
        <v>53412</v>
      </c>
      <c r="G32" s="93">
        <v>52866</v>
      </c>
      <c r="H32" s="93">
        <v>37137</v>
      </c>
      <c r="I32" s="93">
        <v>23001</v>
      </c>
      <c r="J32" s="93">
        <v>110334</v>
      </c>
      <c r="K32" s="94">
        <f t="shared" si="0"/>
        <v>339539</v>
      </c>
      <c r="L32" s="95"/>
      <c r="M32" s="96">
        <v>1976</v>
      </c>
      <c r="N32" s="97"/>
      <c r="O32" s="21"/>
      <c r="P32" s="21"/>
      <c r="Q32" s="24"/>
      <c r="R32" s="21"/>
      <c r="S32" s="21"/>
      <c r="T32" s="21"/>
      <c r="U32" s="21"/>
      <c r="V32" s="21"/>
      <c r="W32" s="21"/>
      <c r="X32" s="21"/>
      <c r="Y32" s="21"/>
      <c r="Z32" s="21"/>
    </row>
    <row r="33" spans="3:26" ht="21" customHeight="1">
      <c r="C33" s="98">
        <v>2047</v>
      </c>
      <c r="D33" s="99">
        <v>26026</v>
      </c>
      <c r="E33" s="99">
        <v>62021</v>
      </c>
      <c r="F33" s="99">
        <v>96052</v>
      </c>
      <c r="G33" s="99">
        <v>78143</v>
      </c>
      <c r="H33" s="99">
        <v>43044</v>
      </c>
      <c r="I33" s="99">
        <v>32444</v>
      </c>
      <c r="J33" s="99">
        <v>114741</v>
      </c>
      <c r="K33" s="100">
        <f t="shared" si="0"/>
        <v>454518</v>
      </c>
      <c r="L33" s="101"/>
      <c r="M33" s="102">
        <v>1977</v>
      </c>
      <c r="N33" s="103"/>
      <c r="O33" s="21"/>
      <c r="P33" s="21"/>
      <c r="Q33" s="24"/>
      <c r="R33" s="21"/>
      <c r="S33" s="21"/>
      <c r="T33" s="21"/>
      <c r="U33" s="21"/>
      <c r="V33" s="21"/>
      <c r="W33" s="21"/>
      <c r="X33" s="21"/>
      <c r="Y33" s="21"/>
      <c r="Z33" s="21"/>
    </row>
    <row r="34" spans="3:26" ht="21" customHeight="1">
      <c r="C34" s="92">
        <f>4790-117</f>
        <v>4673</v>
      </c>
      <c r="D34" s="93">
        <v>29310</v>
      </c>
      <c r="E34" s="93">
        <v>72866</v>
      </c>
      <c r="F34" s="93">
        <v>59056</v>
      </c>
      <c r="G34" s="93">
        <v>70473</v>
      </c>
      <c r="H34" s="93">
        <v>46779</v>
      </c>
      <c r="I34" s="93">
        <v>43069</v>
      </c>
      <c r="J34" s="93">
        <v>132600</v>
      </c>
      <c r="K34" s="94">
        <f t="shared" si="0"/>
        <v>458826</v>
      </c>
      <c r="L34" s="95"/>
      <c r="M34" s="96">
        <v>1978</v>
      </c>
      <c r="N34" s="97"/>
      <c r="O34" s="21"/>
      <c r="P34" s="21"/>
      <c r="Q34" s="24"/>
      <c r="R34" s="21"/>
      <c r="S34" s="21"/>
      <c r="T34" s="21"/>
      <c r="U34" s="21"/>
      <c r="V34" s="21"/>
      <c r="W34" s="21"/>
      <c r="X34" s="21"/>
      <c r="Y34" s="21"/>
      <c r="Z34" s="21"/>
    </row>
    <row r="35" spans="3:26" ht="21" customHeight="1">
      <c r="C35" s="98">
        <f>1275+3857</f>
        <v>5132</v>
      </c>
      <c r="D35" s="99">
        <v>41590</v>
      </c>
      <c r="E35" s="99">
        <v>73045</v>
      </c>
      <c r="F35" s="99">
        <v>78940</v>
      </c>
      <c r="G35" s="99">
        <v>101611</v>
      </c>
      <c r="H35" s="99">
        <v>73994</v>
      </c>
      <c r="I35" s="99">
        <v>51889</v>
      </c>
      <c r="J35" s="99">
        <v>163322</v>
      </c>
      <c r="K35" s="100">
        <f t="shared" si="0"/>
        <v>589523</v>
      </c>
      <c r="L35" s="101"/>
      <c r="M35" s="102">
        <v>1979</v>
      </c>
      <c r="N35" s="103"/>
      <c r="O35" s="21"/>
      <c r="P35" s="21"/>
      <c r="Q35" s="24"/>
      <c r="R35" s="21"/>
      <c r="S35" s="21"/>
      <c r="T35" s="21"/>
      <c r="U35" s="21"/>
      <c r="V35" s="21"/>
      <c r="W35" s="21"/>
      <c r="X35" s="21"/>
      <c r="Y35" s="21"/>
      <c r="Z35" s="21"/>
    </row>
    <row r="36" spans="3:26" ht="21" customHeight="1">
      <c r="C36" s="92">
        <v>1993</v>
      </c>
      <c r="D36" s="93">
        <v>43855</v>
      </c>
      <c r="E36" s="93">
        <v>112341</v>
      </c>
      <c r="F36" s="93">
        <v>90547</v>
      </c>
      <c r="G36" s="93">
        <v>104933</v>
      </c>
      <c r="H36" s="93">
        <v>122154</v>
      </c>
      <c r="I36" s="93">
        <v>58043</v>
      </c>
      <c r="J36" s="93">
        <v>182111</v>
      </c>
      <c r="K36" s="94">
        <f t="shared" si="0"/>
        <v>715977</v>
      </c>
      <c r="L36" s="95"/>
      <c r="M36" s="96">
        <v>1980</v>
      </c>
      <c r="N36" s="97"/>
      <c r="O36" s="21"/>
      <c r="P36" s="21"/>
      <c r="Q36" s="24"/>
      <c r="R36" s="21"/>
      <c r="S36" s="21"/>
      <c r="T36" s="21"/>
      <c r="U36" s="21"/>
      <c r="V36" s="21"/>
      <c r="W36" s="21"/>
      <c r="X36" s="21"/>
      <c r="Y36" s="21"/>
      <c r="Z36" s="21"/>
    </row>
    <row r="37" spans="3:26" ht="21" customHeight="1">
      <c r="C37" s="98">
        <v>1812</v>
      </c>
      <c r="D37" s="99">
        <v>78337</v>
      </c>
      <c r="E37" s="99">
        <v>155774</v>
      </c>
      <c r="F37" s="99">
        <v>180851</v>
      </c>
      <c r="G37" s="99">
        <v>129387</v>
      </c>
      <c r="H37" s="99">
        <v>176131</v>
      </c>
      <c r="I37" s="99">
        <v>77060</v>
      </c>
      <c r="J37" s="99">
        <v>248153</v>
      </c>
      <c r="K37" s="100">
        <f t="shared" si="0"/>
        <v>1047505</v>
      </c>
      <c r="L37" s="101"/>
      <c r="M37" s="102">
        <v>1981</v>
      </c>
      <c r="N37" s="103"/>
      <c r="O37" s="21"/>
      <c r="P37" s="21"/>
      <c r="Q37" s="24"/>
      <c r="R37" s="21"/>
      <c r="S37" s="21"/>
      <c r="T37" s="21"/>
      <c r="U37" s="21"/>
      <c r="V37" s="21"/>
      <c r="W37" s="21"/>
      <c r="X37" s="21"/>
      <c r="Y37" s="21"/>
      <c r="Z37" s="21"/>
    </row>
    <row r="38" spans="3:26" ht="21" customHeight="1">
      <c r="C38" s="92">
        <v>2514</v>
      </c>
      <c r="D38" s="93">
        <v>75283</v>
      </c>
      <c r="E38" s="93">
        <v>145810</v>
      </c>
      <c r="F38" s="93">
        <v>170303</v>
      </c>
      <c r="G38" s="93">
        <v>148352</v>
      </c>
      <c r="H38" s="93">
        <v>231928</v>
      </c>
      <c r="I38" s="93">
        <v>73704</v>
      </c>
      <c r="J38" s="93">
        <v>294599</v>
      </c>
      <c r="K38" s="94">
        <f t="shared" si="0"/>
        <v>1142493</v>
      </c>
      <c r="L38" s="95"/>
      <c r="M38" s="96">
        <v>1982</v>
      </c>
      <c r="N38" s="97"/>
      <c r="O38" s="21"/>
      <c r="P38" s="21"/>
      <c r="Q38" s="24"/>
      <c r="R38" s="21"/>
      <c r="S38" s="21"/>
      <c r="T38" s="21"/>
      <c r="U38" s="21"/>
      <c r="V38" s="21"/>
      <c r="W38" s="21"/>
      <c r="X38" s="21"/>
      <c r="Y38" s="21"/>
      <c r="Z38" s="21"/>
    </row>
    <row r="39" spans="3:26" ht="21" customHeight="1">
      <c r="C39" s="98">
        <v>49913</v>
      </c>
      <c r="D39" s="99">
        <v>59598</v>
      </c>
      <c r="E39" s="99">
        <v>152298</v>
      </c>
      <c r="F39" s="99">
        <v>98656</v>
      </c>
      <c r="G39" s="99">
        <v>170388</v>
      </c>
      <c r="H39" s="99">
        <v>207399</v>
      </c>
      <c r="I39" s="99">
        <v>90336</v>
      </c>
      <c r="J39" s="99">
        <v>274722</v>
      </c>
      <c r="K39" s="100">
        <f t="shared" si="0"/>
        <v>1103310</v>
      </c>
      <c r="L39" s="101"/>
      <c r="M39" s="102">
        <v>1983</v>
      </c>
      <c r="N39" s="103"/>
      <c r="O39" s="21"/>
      <c r="P39" s="21"/>
      <c r="Q39" s="24"/>
      <c r="R39" s="21"/>
      <c r="S39" s="21"/>
      <c r="T39" s="21"/>
      <c r="U39" s="21"/>
      <c r="V39" s="21"/>
      <c r="W39" s="21"/>
      <c r="X39" s="21"/>
      <c r="Y39" s="21"/>
      <c r="Z39" s="21"/>
    </row>
    <row r="40" spans="3:26" ht="21" customHeight="1">
      <c r="C40" s="92">
        <v>29937</v>
      </c>
      <c r="D40" s="93">
        <v>105398</v>
      </c>
      <c r="E40" s="93">
        <v>3229</v>
      </c>
      <c r="F40" s="93">
        <v>61906</v>
      </c>
      <c r="G40" s="93">
        <v>248617</v>
      </c>
      <c r="H40" s="93">
        <v>205129</v>
      </c>
      <c r="I40" s="93">
        <v>128366</v>
      </c>
      <c r="J40" s="93">
        <v>288758</v>
      </c>
      <c r="K40" s="94">
        <f t="shared" si="0"/>
        <v>1071340</v>
      </c>
      <c r="L40" s="95"/>
      <c r="M40" s="96">
        <v>1984</v>
      </c>
      <c r="N40" s="97"/>
      <c r="O40" s="21"/>
      <c r="P40" s="21"/>
      <c r="Q40" s="24"/>
      <c r="R40" s="21"/>
      <c r="S40" s="21"/>
      <c r="T40" s="21"/>
      <c r="U40" s="21"/>
      <c r="V40" s="21"/>
      <c r="W40" s="21"/>
      <c r="X40" s="21"/>
      <c r="Y40" s="21"/>
      <c r="Z40" s="21"/>
    </row>
    <row r="41" spans="3:26" ht="21" customHeight="1">
      <c r="C41" s="98">
        <v>23657</v>
      </c>
      <c r="D41" s="99">
        <v>116724</v>
      </c>
      <c r="E41" s="99">
        <v>3438</v>
      </c>
      <c r="F41" s="99">
        <v>81169</v>
      </c>
      <c r="G41" s="99">
        <v>271056</v>
      </c>
      <c r="H41" s="99">
        <v>193639</v>
      </c>
      <c r="I41" s="99">
        <v>93866</v>
      </c>
      <c r="J41" s="99">
        <v>290896</v>
      </c>
      <c r="K41" s="100">
        <f t="shared" si="0"/>
        <v>1074445</v>
      </c>
      <c r="L41" s="101"/>
      <c r="M41" s="102">
        <v>1985</v>
      </c>
      <c r="N41" s="103"/>
      <c r="O41" s="21"/>
      <c r="P41" s="21"/>
      <c r="Q41" s="24"/>
      <c r="R41" s="21"/>
      <c r="S41" s="21"/>
      <c r="T41" s="21"/>
      <c r="U41" s="21"/>
      <c r="V41" s="21"/>
      <c r="W41" s="21"/>
      <c r="X41" s="21"/>
      <c r="Y41" s="21"/>
      <c r="Z41" s="21"/>
    </row>
    <row r="42" spans="3:26" ht="21" customHeight="1">
      <c r="C42" s="92">
        <v>40945</v>
      </c>
      <c r="D42" s="93">
        <v>93164</v>
      </c>
      <c r="E42" s="93">
        <v>3229</v>
      </c>
      <c r="F42" s="93">
        <v>45090</v>
      </c>
      <c r="G42" s="93">
        <v>198464</v>
      </c>
      <c r="H42" s="93">
        <v>111077</v>
      </c>
      <c r="I42" s="93">
        <v>108794</v>
      </c>
      <c r="J42" s="93">
        <v>249436</v>
      </c>
      <c r="K42" s="94">
        <f t="shared" si="0"/>
        <v>850199</v>
      </c>
      <c r="L42" s="95"/>
      <c r="M42" s="96">
        <v>1986</v>
      </c>
      <c r="N42" s="97"/>
      <c r="O42" s="21"/>
      <c r="P42" s="21"/>
      <c r="Q42" s="24"/>
      <c r="R42" s="21"/>
      <c r="S42" s="21"/>
      <c r="T42" s="21"/>
      <c r="U42" s="21"/>
      <c r="V42" s="21"/>
      <c r="W42" s="21"/>
      <c r="X42" s="21"/>
      <c r="Y42" s="21"/>
      <c r="Z42" s="21"/>
    </row>
    <row r="43" spans="3:26" ht="21" customHeight="1">
      <c r="C43" s="98">
        <v>19720</v>
      </c>
      <c r="D43" s="99">
        <v>103218</v>
      </c>
      <c r="E43" s="99">
        <v>3762</v>
      </c>
      <c r="F43" s="99">
        <v>55833</v>
      </c>
      <c r="G43" s="99">
        <v>221974</v>
      </c>
      <c r="H43" s="99">
        <v>149037</v>
      </c>
      <c r="I43" s="99">
        <v>113676</v>
      </c>
      <c r="J43" s="99">
        <v>248335</v>
      </c>
      <c r="K43" s="100">
        <f t="shared" si="0"/>
        <v>915555</v>
      </c>
      <c r="L43" s="101"/>
      <c r="M43" s="102">
        <v>1987</v>
      </c>
      <c r="N43" s="103"/>
      <c r="O43" s="21"/>
      <c r="Q43" s="24"/>
    </row>
    <row r="44" spans="3:26" ht="21" customHeight="1">
      <c r="C44" s="92">
        <f>36857+801</f>
        <v>37658</v>
      </c>
      <c r="D44" s="93">
        <v>128123</v>
      </c>
      <c r="E44" s="93">
        <v>2112</v>
      </c>
      <c r="F44" s="93">
        <v>89216</v>
      </c>
      <c r="G44" s="93">
        <v>262011</v>
      </c>
      <c r="H44" s="93">
        <v>131733</v>
      </c>
      <c r="I44" s="93">
        <v>117631</v>
      </c>
      <c r="J44" s="93">
        <v>253985</v>
      </c>
      <c r="K44" s="94">
        <f t="shared" si="0"/>
        <v>1022469</v>
      </c>
      <c r="L44" s="95"/>
      <c r="M44" s="96">
        <v>1988</v>
      </c>
      <c r="N44" s="97"/>
      <c r="O44" s="21"/>
      <c r="P44" s="22"/>
      <c r="Q44" s="24"/>
    </row>
    <row r="45" spans="3:26" ht="21" customHeight="1">
      <c r="C45" s="98">
        <f>29923-132</f>
        <v>29791</v>
      </c>
      <c r="D45" s="99">
        <v>140660</v>
      </c>
      <c r="E45" s="99">
        <v>2123</v>
      </c>
      <c r="F45" s="99">
        <v>119283</v>
      </c>
      <c r="G45" s="99">
        <v>319886</v>
      </c>
      <c r="H45" s="99">
        <v>203907</v>
      </c>
      <c r="I45" s="99">
        <v>111441</v>
      </c>
      <c r="J45" s="99">
        <v>302919</v>
      </c>
      <c r="K45" s="100">
        <f t="shared" si="0"/>
        <v>1230010</v>
      </c>
      <c r="L45" s="101"/>
      <c r="M45" s="102">
        <v>1989</v>
      </c>
      <c r="N45" s="103"/>
      <c r="O45" s="21"/>
      <c r="P45" s="22"/>
      <c r="Q45" s="24"/>
    </row>
    <row r="46" spans="3:26" ht="21" customHeight="1">
      <c r="C46" s="92">
        <v>39374</v>
      </c>
      <c r="D46" s="93">
        <v>1909</v>
      </c>
      <c r="E46" s="93">
        <f>14240+99286</f>
        <v>113526</v>
      </c>
      <c r="F46" s="93">
        <f>24638+119650</f>
        <v>144288</v>
      </c>
      <c r="G46" s="93">
        <f>15001+672151</f>
        <v>687152</v>
      </c>
      <c r="H46" s="93">
        <v>305753</v>
      </c>
      <c r="I46" s="93">
        <v>60553</v>
      </c>
      <c r="J46" s="93">
        <v>373273</v>
      </c>
      <c r="K46" s="94">
        <f t="shared" si="0"/>
        <v>1725828</v>
      </c>
      <c r="L46" s="95"/>
      <c r="M46" s="96" t="s">
        <v>55</v>
      </c>
      <c r="N46" s="97"/>
      <c r="O46" s="21"/>
      <c r="P46" s="22"/>
      <c r="Q46" s="24"/>
    </row>
    <row r="47" spans="3:26" ht="21" customHeight="1">
      <c r="C47" s="98">
        <v>15013</v>
      </c>
      <c r="D47" s="99">
        <v>2324</v>
      </c>
      <c r="E47" s="99">
        <f>11822+106122</f>
        <v>117944</v>
      </c>
      <c r="F47" s="99">
        <f>101571+29402</f>
        <v>130973</v>
      </c>
      <c r="G47" s="99">
        <f>17182+714377</f>
        <v>731559</v>
      </c>
      <c r="H47" s="99">
        <v>241492</v>
      </c>
      <c r="I47" s="99">
        <v>53347</v>
      </c>
      <c r="J47" s="99">
        <v>417811</v>
      </c>
      <c r="K47" s="100">
        <f t="shared" si="0"/>
        <v>1710463</v>
      </c>
      <c r="L47" s="101"/>
      <c r="M47" s="102">
        <v>1991</v>
      </c>
      <c r="N47" s="103"/>
      <c r="O47" s="21"/>
      <c r="Q47" s="24"/>
    </row>
    <row r="48" spans="3:26" ht="21" customHeight="1">
      <c r="C48" s="92">
        <v>36016</v>
      </c>
      <c r="D48" s="93">
        <v>2147</v>
      </c>
      <c r="E48" s="93">
        <f>18713+226915</f>
        <v>245628</v>
      </c>
      <c r="F48" s="93">
        <f>142801+70767</f>
        <v>213568</v>
      </c>
      <c r="G48" s="93">
        <f>44439+828775</f>
        <v>873214</v>
      </c>
      <c r="H48" s="93">
        <v>289798</v>
      </c>
      <c r="I48" s="93">
        <v>85062</v>
      </c>
      <c r="J48" s="93">
        <v>468569</v>
      </c>
      <c r="K48" s="94">
        <f t="shared" si="0"/>
        <v>2214002</v>
      </c>
      <c r="L48" s="95"/>
      <c r="M48" s="96">
        <v>1992</v>
      </c>
      <c r="N48" s="97"/>
      <c r="O48" s="21"/>
      <c r="Q48" s="24"/>
    </row>
    <row r="49" spans="2:17" ht="21" customHeight="1">
      <c r="C49" s="98">
        <v>37494</v>
      </c>
      <c r="D49" s="99">
        <v>1269</v>
      </c>
      <c r="E49" s="99">
        <f>21809+296428</f>
        <v>318237</v>
      </c>
      <c r="F49" s="99">
        <f>149894+93295</f>
        <v>243189</v>
      </c>
      <c r="G49" s="99">
        <f>62953+928532</f>
        <v>991485</v>
      </c>
      <c r="H49" s="99">
        <v>306156</v>
      </c>
      <c r="I49" s="99">
        <v>96374</v>
      </c>
      <c r="J49" s="99">
        <v>459421</v>
      </c>
      <c r="K49" s="100">
        <f t="shared" si="0"/>
        <v>2453625</v>
      </c>
      <c r="L49" s="101"/>
      <c r="M49" s="102">
        <v>1993</v>
      </c>
      <c r="N49" s="103"/>
      <c r="O49" s="21"/>
      <c r="Q49" s="24"/>
    </row>
    <row r="50" spans="2:17" ht="21" customHeight="1">
      <c r="C50" s="92">
        <v>11913</v>
      </c>
      <c r="D50" s="93">
        <v>1642</v>
      </c>
      <c r="E50" s="93">
        <f>34420+299751</f>
        <v>334171</v>
      </c>
      <c r="F50" s="93">
        <f>116653+77046</f>
        <v>193699</v>
      </c>
      <c r="G50" s="93">
        <f>33316+946927</f>
        <v>980243</v>
      </c>
      <c r="H50" s="93">
        <v>289043</v>
      </c>
      <c r="I50" s="93">
        <v>89798</v>
      </c>
      <c r="J50" s="93">
        <v>462074</v>
      </c>
      <c r="K50" s="94">
        <f t="shared" si="0"/>
        <v>2362583</v>
      </c>
      <c r="L50" s="95"/>
      <c r="M50" s="96">
        <v>1994</v>
      </c>
      <c r="N50" s="97"/>
      <c r="O50" s="21"/>
      <c r="Q50" s="24"/>
    </row>
    <row r="51" spans="2:17" ht="21" customHeight="1">
      <c r="C51" s="98">
        <v>13865</v>
      </c>
      <c r="D51" s="99">
        <v>1828</v>
      </c>
      <c r="E51" s="99">
        <f>43748+294525</f>
        <v>338273</v>
      </c>
      <c r="F51" s="99">
        <f>110891+96464</f>
        <v>207355</v>
      </c>
      <c r="G51" s="99">
        <f>28038+1076354</f>
        <v>1104392</v>
      </c>
      <c r="H51" s="99">
        <v>324092</v>
      </c>
      <c r="I51" s="99">
        <v>116635</v>
      </c>
      <c r="J51" s="99">
        <v>483810</v>
      </c>
      <c r="K51" s="100">
        <f t="shared" si="0"/>
        <v>2590250</v>
      </c>
      <c r="L51" s="101"/>
      <c r="M51" s="102">
        <v>1995</v>
      </c>
      <c r="N51" s="103"/>
      <c r="O51" s="21"/>
      <c r="Q51" s="24"/>
    </row>
    <row r="52" spans="2:17" ht="21" customHeight="1">
      <c r="C52" s="92">
        <v>584</v>
      </c>
      <c r="D52" s="93">
        <v>1615</v>
      </c>
      <c r="E52" s="93">
        <f>61906+357498</f>
        <v>419404</v>
      </c>
      <c r="F52" s="93">
        <f>128718+115211</f>
        <v>243929</v>
      </c>
      <c r="G52" s="93">
        <f>30474+1256623</f>
        <v>1287097</v>
      </c>
      <c r="H52" s="93">
        <v>363791</v>
      </c>
      <c r="I52" s="93">
        <v>147871</v>
      </c>
      <c r="J52" s="93">
        <v>579265</v>
      </c>
      <c r="K52" s="94">
        <f t="shared" si="0"/>
        <v>3043556</v>
      </c>
      <c r="L52" s="95"/>
      <c r="M52" s="96">
        <v>1996</v>
      </c>
      <c r="N52" s="97"/>
      <c r="O52" s="21"/>
      <c r="Q52" s="24"/>
    </row>
    <row r="53" spans="2:17" ht="21" customHeight="1">
      <c r="C53" s="98">
        <v>681</v>
      </c>
      <c r="D53" s="99">
        <v>1907</v>
      </c>
      <c r="E53" s="99">
        <f>67079+332983</f>
        <v>400062</v>
      </c>
      <c r="F53" s="99">
        <f>124663+122639</f>
        <v>247302</v>
      </c>
      <c r="G53" s="99">
        <f>26229+1151583</f>
        <v>1177812</v>
      </c>
      <c r="H53" s="99">
        <v>374246</v>
      </c>
      <c r="I53" s="99">
        <v>148551</v>
      </c>
      <c r="J53" s="99">
        <v>557524</v>
      </c>
      <c r="K53" s="100">
        <f t="shared" si="0"/>
        <v>2908085</v>
      </c>
      <c r="L53" s="101"/>
      <c r="M53" s="102">
        <v>1997</v>
      </c>
      <c r="N53" s="103"/>
      <c r="O53" s="21"/>
      <c r="Q53" s="24"/>
    </row>
    <row r="54" spans="2:17" ht="21" customHeight="1">
      <c r="C54" s="92">
        <v>1243</v>
      </c>
      <c r="D54" s="93">
        <v>2364</v>
      </c>
      <c r="E54" s="93">
        <v>368152</v>
      </c>
      <c r="F54" s="93">
        <v>219405</v>
      </c>
      <c r="G54" s="93">
        <v>1116538</v>
      </c>
      <c r="H54" s="93">
        <v>244265</v>
      </c>
      <c r="I54" s="93">
        <v>215925</v>
      </c>
      <c r="J54" s="93">
        <v>546482</v>
      </c>
      <c r="K54" s="94">
        <f t="shared" si="0"/>
        <v>2714374</v>
      </c>
      <c r="L54" s="95"/>
      <c r="M54" s="96">
        <v>1998</v>
      </c>
      <c r="N54" s="97"/>
      <c r="O54" s="21"/>
      <c r="Q54" s="24"/>
    </row>
    <row r="55" spans="2:17" ht="21" customHeight="1">
      <c r="C55" s="98">
        <v>11359</v>
      </c>
      <c r="D55" s="99">
        <v>2293</v>
      </c>
      <c r="E55" s="99">
        <v>351967</v>
      </c>
      <c r="F55" s="99">
        <v>179357</v>
      </c>
      <c r="G55" s="99">
        <v>997438</v>
      </c>
      <c r="H55" s="99">
        <v>309882</v>
      </c>
      <c r="I55" s="99">
        <v>243865</v>
      </c>
      <c r="J55" s="99">
        <v>539046</v>
      </c>
      <c r="K55" s="100">
        <f t="shared" si="0"/>
        <v>2635207</v>
      </c>
      <c r="L55" s="101"/>
      <c r="M55" s="102">
        <v>1999</v>
      </c>
      <c r="N55" s="103"/>
      <c r="O55" s="21"/>
      <c r="Q55" s="24"/>
    </row>
    <row r="56" spans="2:17" ht="21" customHeight="1">
      <c r="B56" s="22"/>
      <c r="C56" s="92">
        <v>73199</v>
      </c>
      <c r="D56" s="93">
        <v>1932</v>
      </c>
      <c r="E56" s="93">
        <v>389137</v>
      </c>
      <c r="F56" s="93">
        <v>184567</v>
      </c>
      <c r="G56" s="93">
        <v>1127102</v>
      </c>
      <c r="H56" s="93">
        <v>498569</v>
      </c>
      <c r="I56" s="93">
        <v>392865</v>
      </c>
      <c r="J56" s="93">
        <v>592033</v>
      </c>
      <c r="K56" s="94">
        <f t="shared" si="0"/>
        <v>3259404</v>
      </c>
      <c r="L56" s="95"/>
      <c r="M56" s="96">
        <v>2000</v>
      </c>
      <c r="N56" s="97"/>
      <c r="O56" s="21"/>
      <c r="Q56" s="24"/>
    </row>
    <row r="57" spans="2:17" ht="21" customHeight="1">
      <c r="B57" s="22"/>
      <c r="C57" s="98">
        <v>47087</v>
      </c>
      <c r="D57" s="99">
        <v>1977</v>
      </c>
      <c r="E57" s="99">
        <v>477415</v>
      </c>
      <c r="F57" s="99">
        <v>188907</v>
      </c>
      <c r="G57" s="99">
        <v>1338054</v>
      </c>
      <c r="H57" s="99">
        <v>484470</v>
      </c>
      <c r="I57" s="99">
        <v>299703</v>
      </c>
      <c r="J57" s="99">
        <v>616116</v>
      </c>
      <c r="K57" s="100">
        <f t="shared" si="0"/>
        <v>3453729</v>
      </c>
      <c r="L57" s="101"/>
      <c r="M57" s="102">
        <v>2001</v>
      </c>
      <c r="N57" s="103"/>
      <c r="O57" s="21"/>
      <c r="Q57" s="24"/>
    </row>
    <row r="58" spans="2:17" ht="21" customHeight="1">
      <c r="B58" s="22"/>
      <c r="C58" s="92">
        <v>67821</v>
      </c>
      <c r="D58" s="93">
        <v>2540</v>
      </c>
      <c r="E58" s="93">
        <v>442852</v>
      </c>
      <c r="F58" s="93">
        <v>219152</v>
      </c>
      <c r="G58" s="93">
        <v>1362480</v>
      </c>
      <c r="H58" s="93">
        <v>540240</v>
      </c>
      <c r="I58" s="93">
        <v>288205</v>
      </c>
      <c r="J58" s="93">
        <v>675870</v>
      </c>
      <c r="K58" s="94">
        <f t="shared" si="0"/>
        <v>3599160</v>
      </c>
      <c r="L58" s="95"/>
      <c r="M58" s="96">
        <v>2002</v>
      </c>
      <c r="N58" s="97"/>
      <c r="O58" s="21"/>
      <c r="Q58" s="24"/>
    </row>
    <row r="59" spans="2:17" ht="21" customHeight="1">
      <c r="B59" s="22"/>
      <c r="C59" s="98">
        <v>84141</v>
      </c>
      <c r="D59" s="99">
        <v>2282</v>
      </c>
      <c r="E59" s="99">
        <v>490688</v>
      </c>
      <c r="F59" s="99">
        <v>211506</v>
      </c>
      <c r="G59" s="99">
        <v>1573625</v>
      </c>
      <c r="H59" s="99">
        <v>661445</v>
      </c>
      <c r="I59" s="99">
        <v>272437</v>
      </c>
      <c r="J59" s="99">
        <v>775884</v>
      </c>
      <c r="K59" s="100">
        <f>J59+I59+H59+G59+F59+E59+D59+C59</f>
        <v>4072008</v>
      </c>
      <c r="L59" s="101"/>
      <c r="M59" s="102">
        <v>2003</v>
      </c>
      <c r="N59" s="103"/>
      <c r="O59" s="21"/>
      <c r="Q59" s="24"/>
    </row>
    <row r="60" spans="2:17" ht="21" customHeight="1">
      <c r="B60" s="22"/>
      <c r="C60" s="92">
        <v>101968</v>
      </c>
      <c r="D60" s="93">
        <v>2695</v>
      </c>
      <c r="E60" s="93">
        <v>762386</v>
      </c>
      <c r="F60" s="93">
        <v>250209</v>
      </c>
      <c r="G60" s="93">
        <v>2212793</v>
      </c>
      <c r="H60" s="93">
        <v>1067050</v>
      </c>
      <c r="I60" s="93">
        <v>437068</v>
      </c>
      <c r="J60" s="93">
        <v>965072</v>
      </c>
      <c r="K60" s="94">
        <f t="shared" si="0"/>
        <v>5799241</v>
      </c>
      <c r="L60" s="95"/>
      <c r="M60" s="96">
        <v>2004</v>
      </c>
      <c r="N60" s="97"/>
      <c r="O60" s="21"/>
      <c r="Q60" s="24"/>
    </row>
    <row r="61" spans="2:17" ht="21.95" customHeight="1">
      <c r="C61" s="98">
        <v>138191</v>
      </c>
      <c r="D61" s="104">
        <v>3187</v>
      </c>
      <c r="E61" s="104">
        <f>207205+903299</f>
        <v>1110504</v>
      </c>
      <c r="F61" s="104">
        <f>153678+150838</f>
        <v>304516</v>
      </c>
      <c r="G61" s="104">
        <f>93058+2334033</f>
        <v>2427091</v>
      </c>
      <c r="H61" s="104">
        <v>1648716</v>
      </c>
      <c r="I61" s="104">
        <v>658082</v>
      </c>
      <c r="J61" s="104">
        <v>1152577</v>
      </c>
      <c r="K61" s="100">
        <f t="shared" si="0"/>
        <v>7442864</v>
      </c>
      <c r="L61" s="101"/>
      <c r="M61" s="102">
        <v>2005</v>
      </c>
      <c r="N61" s="103"/>
    </row>
    <row r="62" spans="2:17" ht="21.95" customHeight="1">
      <c r="C62" s="92">
        <v>145803</v>
      </c>
      <c r="D62" s="93">
        <v>3023</v>
      </c>
      <c r="E62" s="93">
        <f>150917+982300</f>
        <v>1133217</v>
      </c>
      <c r="F62" s="93">
        <f>140720+168193</f>
        <v>308913</v>
      </c>
      <c r="G62" s="93">
        <f>114591+2513324</f>
        <v>2627915</v>
      </c>
      <c r="H62" s="93">
        <v>1868008</v>
      </c>
      <c r="I62" s="93">
        <v>716501</v>
      </c>
      <c r="J62" s="93">
        <v>1384345</v>
      </c>
      <c r="K62" s="94">
        <f t="shared" si="0"/>
        <v>8187725</v>
      </c>
      <c r="L62" s="95"/>
      <c r="M62" s="96">
        <v>2006</v>
      </c>
      <c r="N62" s="97"/>
    </row>
    <row r="63" spans="2:17" ht="21.95" customHeight="1">
      <c r="C63" s="98">
        <v>130913</v>
      </c>
      <c r="D63" s="104">
        <v>3352</v>
      </c>
      <c r="E63" s="104">
        <f>250934+1265349</f>
        <v>1516283</v>
      </c>
      <c r="F63" s="104">
        <f>155012+221741</f>
        <v>376753</v>
      </c>
      <c r="G63" s="104">
        <f>128042+3194219</f>
        <v>3322261</v>
      </c>
      <c r="H63" s="104">
        <v>2017683</v>
      </c>
      <c r="I63" s="104">
        <v>756731</v>
      </c>
      <c r="J63" s="104">
        <v>1598218</v>
      </c>
      <c r="K63" s="100">
        <f t="shared" si="0"/>
        <v>9722194</v>
      </c>
      <c r="L63" s="101"/>
      <c r="M63" s="102">
        <v>2007</v>
      </c>
      <c r="N63" s="103"/>
    </row>
    <row r="64" spans="2:17" ht="21.95" customHeight="1">
      <c r="C64" s="92">
        <v>149166</v>
      </c>
      <c r="D64" s="93">
        <v>2958</v>
      </c>
      <c r="E64" s="93">
        <f>288551+1529047</f>
        <v>1817598</v>
      </c>
      <c r="F64" s="93">
        <f>169285+134895</f>
        <v>304180</v>
      </c>
      <c r="G64" s="93">
        <f>6828873-H64</f>
        <v>4284620</v>
      </c>
      <c r="H64" s="93">
        <v>2544253</v>
      </c>
      <c r="I64" s="93">
        <v>933167</v>
      </c>
      <c r="J64" s="93">
        <v>2024953</v>
      </c>
      <c r="K64" s="94">
        <f t="shared" ref="K64:K69" si="1">J64+I64+H64+G64+F64+E64+D64+C64</f>
        <v>12060895</v>
      </c>
      <c r="L64" s="95"/>
      <c r="M64" s="96">
        <v>2008</v>
      </c>
      <c r="N64" s="97"/>
    </row>
    <row r="65" spans="2:17" s="13" customFormat="1">
      <c r="C65" s="98">
        <v>185414</v>
      </c>
      <c r="D65" s="104">
        <v>3385</v>
      </c>
      <c r="E65" s="104">
        <f>260925+1129517</f>
        <v>1390442</v>
      </c>
      <c r="F65" s="104">
        <f>240455+177001</f>
        <v>417456</v>
      </c>
      <c r="G65" s="104">
        <f>166926+3113675</f>
        <v>3280601</v>
      </c>
      <c r="H65" s="104">
        <v>1755060</v>
      </c>
      <c r="I65" s="104">
        <v>992118</v>
      </c>
      <c r="J65" s="104">
        <v>2083220</v>
      </c>
      <c r="K65" s="100">
        <f t="shared" si="1"/>
        <v>10107696</v>
      </c>
      <c r="L65" s="101"/>
      <c r="M65" s="102">
        <v>2009</v>
      </c>
      <c r="N65" s="103"/>
      <c r="O65" s="39"/>
      <c r="P65" s="39"/>
      <c r="Q65" s="25"/>
    </row>
    <row r="66" spans="2:17" s="13" customFormat="1">
      <c r="C66" s="92">
        <v>172424</v>
      </c>
      <c r="D66" s="93">
        <v>2546</v>
      </c>
      <c r="E66" s="93">
        <f>218231+1264487</f>
        <v>1482718</v>
      </c>
      <c r="F66" s="93">
        <f>165871+142536</f>
        <v>308407</v>
      </c>
      <c r="G66" s="93">
        <v>3540134</v>
      </c>
      <c r="H66" s="93">
        <v>2364464</v>
      </c>
      <c r="I66" s="93">
        <v>988077</v>
      </c>
      <c r="J66" s="93">
        <v>2191356</v>
      </c>
      <c r="K66" s="94">
        <f t="shared" si="1"/>
        <v>11050126</v>
      </c>
      <c r="L66" s="95"/>
      <c r="M66" s="96">
        <v>2010</v>
      </c>
      <c r="N66" s="97"/>
      <c r="O66" s="39"/>
      <c r="P66" s="39"/>
      <c r="Q66" s="25"/>
    </row>
    <row r="67" spans="2:17" s="13" customFormat="1">
      <c r="C67" s="98">
        <v>191263</v>
      </c>
      <c r="D67" s="104">
        <v>2834</v>
      </c>
      <c r="E67" s="104">
        <v>1509863</v>
      </c>
      <c r="F67" s="104">
        <v>286571</v>
      </c>
      <c r="G67" s="104">
        <v>4294180</v>
      </c>
      <c r="H67" s="104">
        <v>3702415</v>
      </c>
      <c r="I67" s="104">
        <v>910428</v>
      </c>
      <c r="J67" s="104">
        <v>2542661</v>
      </c>
      <c r="K67" s="100">
        <f t="shared" si="1"/>
        <v>13440215</v>
      </c>
      <c r="L67" s="101"/>
      <c r="M67" s="102">
        <v>2011</v>
      </c>
      <c r="N67" s="103"/>
      <c r="O67" s="39"/>
      <c r="P67" s="39"/>
      <c r="Q67" s="25"/>
    </row>
    <row r="68" spans="2:17" s="13" customFormat="1">
      <c r="C68" s="92">
        <v>221821</v>
      </c>
      <c r="D68" s="93">
        <v>2436</v>
      </c>
      <c r="E68" s="93">
        <v>1389426</v>
      </c>
      <c r="F68" s="93">
        <v>338585</v>
      </c>
      <c r="G68" s="93">
        <v>4467603</v>
      </c>
      <c r="H68" s="93">
        <v>4571281</v>
      </c>
      <c r="I68" s="93">
        <v>950859</v>
      </c>
      <c r="J68" s="93">
        <v>2791738</v>
      </c>
      <c r="K68" s="94">
        <f>J68+I68+H68+G68+F68+E68+D68+C68</f>
        <v>14733749</v>
      </c>
      <c r="L68" s="95"/>
      <c r="M68" s="96">
        <v>2012</v>
      </c>
      <c r="N68" s="97"/>
      <c r="O68" s="39"/>
      <c r="P68" s="39"/>
      <c r="Q68" s="25"/>
    </row>
    <row r="69" spans="2:17" s="13" customFormat="1">
      <c r="C69" s="98">
        <f>233176+214</f>
        <v>233390</v>
      </c>
      <c r="D69" s="104">
        <v>3558</v>
      </c>
      <c r="E69" s="104">
        <f>257356+1480784</f>
        <v>1738140</v>
      </c>
      <c r="F69" s="104">
        <f>176464+207689</f>
        <v>384153</v>
      </c>
      <c r="G69" s="104">
        <f>9183009-4068892</f>
        <v>5114117</v>
      </c>
      <c r="H69" s="104">
        <v>4068892</v>
      </c>
      <c r="I69" s="104">
        <v>1097765</v>
      </c>
      <c r="J69" s="104">
        <v>3027329</v>
      </c>
      <c r="K69" s="100">
        <f t="shared" si="1"/>
        <v>15667344</v>
      </c>
      <c r="L69" s="101"/>
      <c r="M69" s="102">
        <v>2013</v>
      </c>
      <c r="N69" s="103"/>
      <c r="O69" s="39"/>
      <c r="P69" s="39"/>
      <c r="Q69" s="25"/>
    </row>
    <row r="70" spans="2:17" s="13" customFormat="1">
      <c r="C70" s="92">
        <v>267304</v>
      </c>
      <c r="D70" s="93">
        <v>3700</v>
      </c>
      <c r="E70" s="93">
        <v>1600121</v>
      </c>
      <c r="F70" s="93">
        <v>444934</v>
      </c>
      <c r="G70" s="93">
        <v>5237785</v>
      </c>
      <c r="H70" s="93">
        <v>4349404</v>
      </c>
      <c r="I70" s="93">
        <v>1187816</v>
      </c>
      <c r="J70" s="93">
        <v>3189125</v>
      </c>
      <c r="K70" s="94">
        <v>16280189</v>
      </c>
      <c r="L70" s="95"/>
      <c r="M70" s="96">
        <v>2014</v>
      </c>
      <c r="N70" s="97"/>
      <c r="O70" s="39"/>
      <c r="P70" s="39"/>
      <c r="Q70" s="25"/>
    </row>
    <row r="71" spans="2:17" s="13" customFormat="1">
      <c r="C71" s="98">
        <v>274307</v>
      </c>
      <c r="D71" s="104">
        <v>3094</v>
      </c>
      <c r="E71" s="104">
        <f>384891+1387491</f>
        <v>1772382</v>
      </c>
      <c r="F71" s="104">
        <v>510683</v>
      </c>
      <c r="G71" s="104">
        <v>5009871</v>
      </c>
      <c r="H71" s="104">
        <v>2443663</v>
      </c>
      <c r="I71" s="104">
        <v>1270268</v>
      </c>
      <c r="J71" s="104">
        <v>3252911</v>
      </c>
      <c r="K71" s="100">
        <v>14537182</v>
      </c>
      <c r="L71" s="101"/>
      <c r="M71" s="122">
        <v>2015</v>
      </c>
      <c r="N71" s="103"/>
      <c r="O71" s="39"/>
      <c r="P71" s="39"/>
      <c r="Q71" s="25"/>
    </row>
    <row r="72" spans="2:17" s="13" customFormat="1" ht="24">
      <c r="C72" s="92">
        <v>221676</v>
      </c>
      <c r="D72" s="124">
        <v>3396</v>
      </c>
      <c r="E72" s="124">
        <v>1644949</v>
      </c>
      <c r="F72" s="124">
        <v>532691</v>
      </c>
      <c r="G72" s="124">
        <v>4675760</v>
      </c>
      <c r="H72" s="124">
        <v>1926850</v>
      </c>
      <c r="I72" s="124">
        <v>1411733</v>
      </c>
      <c r="J72" s="124">
        <v>3303319</v>
      </c>
      <c r="K72" s="94">
        <f>J72+I72+H72+G72+F72+E72+D72+C72</f>
        <v>13720374</v>
      </c>
      <c r="L72" s="95"/>
      <c r="M72" s="125" t="s">
        <v>56</v>
      </c>
      <c r="N72" s="97"/>
      <c r="O72" s="39"/>
      <c r="P72" s="39"/>
      <c r="Q72" s="25"/>
    </row>
    <row r="73" spans="2:17" s="13" customFormat="1" ht="24">
      <c r="C73" s="98">
        <v>256095</v>
      </c>
      <c r="D73" s="104">
        <v>5061</v>
      </c>
      <c r="E73" s="104">
        <v>2032111</v>
      </c>
      <c r="F73" s="104">
        <v>512312</v>
      </c>
      <c r="G73" s="104">
        <v>4590988</v>
      </c>
      <c r="H73" s="104">
        <v>2401992</v>
      </c>
      <c r="I73" s="104">
        <v>1561627</v>
      </c>
      <c r="J73" s="104">
        <v>3193533</v>
      </c>
      <c r="K73" s="100">
        <v>14553720</v>
      </c>
      <c r="L73" s="101"/>
      <c r="M73" s="126" t="s">
        <v>57</v>
      </c>
      <c r="N73" s="103"/>
      <c r="O73" s="39"/>
      <c r="P73" s="39"/>
      <c r="Q73" s="25"/>
    </row>
    <row r="74" spans="2:17" s="13" customFormat="1" ht="24">
      <c r="C74" s="92">
        <v>255723</v>
      </c>
      <c r="D74" s="124">
        <v>4668</v>
      </c>
      <c r="E74" s="124">
        <v>1764114</v>
      </c>
      <c r="F74" s="124">
        <v>468072</v>
      </c>
      <c r="G74" s="124">
        <v>4677128</v>
      </c>
      <c r="H74" s="124">
        <v>2973905</v>
      </c>
      <c r="I74" s="124">
        <v>1223512</v>
      </c>
      <c r="J74" s="124">
        <v>3052906</v>
      </c>
      <c r="K74" s="94">
        <v>14420027</v>
      </c>
      <c r="L74" s="95"/>
      <c r="M74" s="125" t="s">
        <v>58</v>
      </c>
      <c r="N74" s="97"/>
      <c r="O74" s="39"/>
      <c r="P74" s="39"/>
      <c r="Q74" s="25"/>
    </row>
    <row r="75" spans="2:17" s="13" customFormat="1" ht="24">
      <c r="B75" s="123"/>
      <c r="C75" s="98">
        <v>269726</v>
      </c>
      <c r="D75" s="104">
        <v>6870.125</v>
      </c>
      <c r="E75" s="104">
        <v>1852410.4480000001</v>
      </c>
      <c r="F75" s="104">
        <v>410800.92000000004</v>
      </c>
      <c r="G75" s="104">
        <v>4493096.5089999996</v>
      </c>
      <c r="H75" s="104">
        <v>2531922.2620000001</v>
      </c>
      <c r="I75" s="104">
        <v>1019065.1578399999</v>
      </c>
      <c r="J75" s="104">
        <v>3027060.7609999999</v>
      </c>
      <c r="K75" s="100">
        <f>J75+I75+H75+G75+F75+E75+D75+C75</f>
        <v>13610952.182840001</v>
      </c>
      <c r="L75" s="101"/>
      <c r="M75" s="126" t="s">
        <v>59</v>
      </c>
      <c r="N75" s="103"/>
      <c r="O75" s="39"/>
      <c r="P75" s="39"/>
      <c r="Q75" s="127"/>
    </row>
    <row r="76" spans="2:17" s="13" customFormat="1" ht="24">
      <c r="C76" s="92">
        <v>320863</v>
      </c>
      <c r="D76" s="124">
        <v>9363</v>
      </c>
      <c r="E76" s="124">
        <v>1387086</v>
      </c>
      <c r="F76" s="124">
        <v>430155</v>
      </c>
      <c r="G76" s="124">
        <v>4250248</v>
      </c>
      <c r="H76" s="124">
        <v>1651459</v>
      </c>
      <c r="I76" s="124">
        <v>951133</v>
      </c>
      <c r="J76" s="124">
        <v>3235115</v>
      </c>
      <c r="K76" s="94">
        <f>J76+I76+H76+G76+F76+E76+D76+C76</f>
        <v>12235422</v>
      </c>
      <c r="L76" s="95"/>
      <c r="M76" s="125" t="s">
        <v>60</v>
      </c>
      <c r="N76" s="97"/>
      <c r="O76" s="39"/>
      <c r="P76" s="39"/>
      <c r="Q76" s="128"/>
    </row>
    <row r="77" spans="2:17" s="13" customFormat="1" ht="24">
      <c r="B77" s="123"/>
      <c r="C77" s="98">
        <v>302191</v>
      </c>
      <c r="D77" s="104">
        <v>7234</v>
      </c>
      <c r="E77" s="104">
        <v>1502072</v>
      </c>
      <c r="F77" s="104">
        <v>377689</v>
      </c>
      <c r="G77" s="104">
        <v>5885178</v>
      </c>
      <c r="H77" s="104">
        <v>2374542</v>
      </c>
      <c r="I77" s="104">
        <v>1336416</v>
      </c>
      <c r="J77" s="104">
        <v>3509807</v>
      </c>
      <c r="K77" s="100">
        <f>J77+I77+H77+G77+F77+E77+D77+C77</f>
        <v>15295129</v>
      </c>
      <c r="L77" s="101"/>
      <c r="M77" s="126" t="s">
        <v>61</v>
      </c>
      <c r="N77" s="103"/>
      <c r="O77" s="39"/>
      <c r="P77" s="39"/>
      <c r="Q77" s="127"/>
    </row>
    <row r="78" spans="2:17" s="13" customFormat="1" ht="24">
      <c r="C78" s="129">
        <v>344212</v>
      </c>
      <c r="D78" s="130">
        <v>7567</v>
      </c>
      <c r="E78" s="130">
        <v>1666130</v>
      </c>
      <c r="F78" s="130">
        <v>304495</v>
      </c>
      <c r="G78" s="130">
        <v>7920266</v>
      </c>
      <c r="H78" s="130">
        <v>3490772</v>
      </c>
      <c r="I78" s="130">
        <v>1536366</v>
      </c>
      <c r="J78" s="130">
        <v>4105898</v>
      </c>
      <c r="K78" s="131">
        <f>J78+I78+H78+G78+F78+E78+D78+C78</f>
        <v>19375706</v>
      </c>
      <c r="L78" s="132"/>
      <c r="M78" s="133" t="s">
        <v>62</v>
      </c>
      <c r="N78" s="134"/>
      <c r="O78" s="39"/>
      <c r="P78" s="39"/>
      <c r="Q78" s="128"/>
    </row>
    <row r="79" spans="2:17" s="13" customFormat="1" ht="18">
      <c r="C79" s="106" t="s">
        <v>31</v>
      </c>
      <c r="D79" s="107"/>
      <c r="E79" s="108"/>
      <c r="F79" s="108"/>
      <c r="G79" s="108"/>
      <c r="H79" s="108"/>
      <c r="I79" s="108"/>
      <c r="J79" s="108"/>
      <c r="K79" s="109"/>
      <c r="L79" s="108"/>
      <c r="M79" s="110" t="s">
        <v>32</v>
      </c>
      <c r="N79" s="105"/>
      <c r="O79" s="123"/>
      <c r="Q79" s="25"/>
    </row>
    <row r="80" spans="2:17" s="13" customFormat="1" ht="18">
      <c r="C80" s="111" t="s">
        <v>47</v>
      </c>
      <c r="D80" s="107"/>
      <c r="E80" s="108"/>
      <c r="F80" s="108"/>
      <c r="G80" s="108"/>
      <c r="H80" s="115"/>
      <c r="I80" s="108"/>
      <c r="J80" s="108"/>
      <c r="K80" s="109"/>
      <c r="L80" s="108"/>
      <c r="M80" s="112" t="s">
        <v>33</v>
      </c>
      <c r="N80" s="105"/>
      <c r="Q80" s="25"/>
    </row>
    <row r="81" spans="2:17" s="13" customFormat="1" ht="18">
      <c r="C81" s="113" t="s">
        <v>48</v>
      </c>
      <c r="D81" s="106"/>
      <c r="E81" s="108"/>
      <c r="F81" s="108"/>
      <c r="G81" s="108"/>
      <c r="H81" s="108"/>
      <c r="I81" s="108"/>
      <c r="J81" s="108"/>
      <c r="K81" s="109"/>
      <c r="L81" s="108"/>
      <c r="M81" s="114" t="s">
        <v>34</v>
      </c>
      <c r="N81" s="105"/>
      <c r="Q81" s="25"/>
    </row>
    <row r="82" spans="2:17" s="13" customFormat="1" ht="18">
      <c r="C82" s="111" t="s">
        <v>54</v>
      </c>
      <c r="D82" s="108"/>
      <c r="E82" s="108"/>
      <c r="F82" s="108"/>
      <c r="G82" s="108"/>
      <c r="H82" s="108"/>
      <c r="I82" s="108"/>
      <c r="J82" s="115"/>
      <c r="K82" s="109"/>
      <c r="L82" s="108"/>
      <c r="M82" s="112" t="s">
        <v>35</v>
      </c>
      <c r="N82" s="105"/>
    </row>
    <row r="83" spans="2:17" ht="21.75">
      <c r="C83" s="7"/>
      <c r="D83" s="12"/>
      <c r="E83" s="12"/>
      <c r="F83" s="116"/>
      <c r="H83" s="118"/>
      <c r="I83" s="12"/>
      <c r="J83" s="22"/>
      <c r="K83" s="12"/>
      <c r="L83" s="12"/>
      <c r="M83" s="12"/>
      <c r="N83" s="12"/>
    </row>
    <row r="84" spans="2:17">
      <c r="C84" s="120"/>
      <c r="D84" s="12"/>
      <c r="E84" s="12"/>
      <c r="F84" s="117"/>
      <c r="G84" s="117"/>
      <c r="H84" s="12"/>
      <c r="I84" s="12"/>
      <c r="J84" s="12"/>
      <c r="K84" s="12"/>
      <c r="L84" s="12"/>
      <c r="M84" s="12"/>
      <c r="N84" s="40"/>
    </row>
    <row r="85" spans="2:17">
      <c r="C85" s="120"/>
      <c r="D85" s="12"/>
      <c r="E85" s="12"/>
      <c r="F85" s="116"/>
      <c r="G85" s="117"/>
      <c r="H85" s="12"/>
      <c r="I85" s="12"/>
      <c r="J85" s="12"/>
      <c r="K85" s="12"/>
      <c r="L85" s="12"/>
      <c r="M85" s="12"/>
      <c r="N85" s="12"/>
    </row>
    <row r="86" spans="2:17" s="7" customFormat="1">
      <c r="B86" s="12"/>
      <c r="D86" s="12"/>
      <c r="E86" s="12"/>
      <c r="F86" s="121"/>
      <c r="G86" s="117"/>
      <c r="H86" s="12"/>
      <c r="I86" s="12"/>
      <c r="J86" s="12"/>
      <c r="K86" s="12"/>
      <c r="L86" s="12"/>
      <c r="M86" s="12"/>
      <c r="N86" s="12"/>
      <c r="O86" s="12"/>
      <c r="P86" s="12"/>
    </row>
    <row r="87" spans="2:17" s="7" customFormat="1">
      <c r="F87" s="121"/>
      <c r="G87" s="121"/>
    </row>
    <row r="88" spans="2:17">
      <c r="F88" s="116"/>
      <c r="G88" s="116"/>
    </row>
    <row r="89" spans="2:17">
      <c r="G89" s="116"/>
    </row>
    <row r="90" spans="2:17">
      <c r="F90" s="116"/>
      <c r="G90" s="116"/>
    </row>
    <row r="91" spans="2:17">
      <c r="F91" s="116"/>
      <c r="G91" s="116"/>
    </row>
    <row r="92" spans="2:17">
      <c r="F92" s="116"/>
      <c r="G92" s="116"/>
    </row>
    <row r="93" spans="2:17">
      <c r="F93" s="116"/>
      <c r="G93" s="116"/>
    </row>
    <row r="94" spans="2:17">
      <c r="F94" s="116"/>
      <c r="G94" s="116"/>
    </row>
    <row r="95" spans="2:17">
      <c r="F95" s="116"/>
      <c r="G95" s="116"/>
      <c r="H95" s="12"/>
    </row>
    <row r="96" spans="2:17">
      <c r="F96" s="116"/>
      <c r="G96" s="116"/>
      <c r="H96" s="12"/>
    </row>
    <row r="97" spans="6:8">
      <c r="F97" s="116"/>
      <c r="G97" s="116"/>
      <c r="H97" s="12"/>
    </row>
    <row r="98" spans="6:8">
      <c r="F98" s="116"/>
      <c r="G98" s="116"/>
      <c r="H98" s="12"/>
    </row>
    <row r="99" spans="6:8">
      <c r="F99" s="116"/>
      <c r="G99" s="116"/>
    </row>
    <row r="100" spans="6:8">
      <c r="F100" s="116"/>
      <c r="G100" s="116"/>
    </row>
    <row r="101" spans="6:8">
      <c r="F101" s="116"/>
      <c r="G101" s="116"/>
    </row>
    <row r="102" spans="6:8">
      <c r="F102" s="116"/>
      <c r="G102" s="116"/>
    </row>
    <row r="103" spans="6:8">
      <c r="F103" s="116"/>
      <c r="G103" s="116"/>
    </row>
    <row r="106" spans="6:8">
      <c r="H106" s="12"/>
    </row>
  </sheetData>
  <mergeCells count="10">
    <mergeCell ref="C3:N3"/>
    <mergeCell ref="C4:M4"/>
    <mergeCell ref="M14:N14"/>
    <mergeCell ref="M17:N17"/>
    <mergeCell ref="D8:F8"/>
    <mergeCell ref="D9:F9"/>
    <mergeCell ref="G8:H8"/>
    <mergeCell ref="G9:H9"/>
    <mergeCell ref="I8:J8"/>
    <mergeCell ref="I9:J9"/>
  </mergeCells>
  <phoneticPr fontId="0" type="noConversion"/>
  <printOptions horizontalCentered="1"/>
  <pageMargins left="0.62992125984252001" right="0.62992125984252001" top="0.78740157480314998" bottom="0.98425196850393704" header="0.511811023622047" footer="0.511811023622047"/>
  <pageSetup paperSize="9" scale="44" orientation="portrait" r:id="rId1"/>
  <headerFooter alignWithMargins="0">
    <oddFooter>&amp;C&amp;"+,Regular"&amp;22-48-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si_23</vt:lpstr>
      <vt:lpstr>si_23!Print_Area</vt:lpstr>
    </vt:vector>
  </TitlesOfParts>
  <Company>cbj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stat1</dc:creator>
  <cp:lastModifiedBy>Ahmad M. Aldajani</cp:lastModifiedBy>
  <cp:lastPrinted>2022-10-09T05:54:11Z</cp:lastPrinted>
  <dcterms:created xsi:type="dcterms:W3CDTF">2004-06-16T17:43:37Z</dcterms:created>
  <dcterms:modified xsi:type="dcterms:W3CDTF">2023-08-01T05:26:27Z</dcterms:modified>
</cp:coreProperties>
</file>