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we-83079\Desktop\النشرة السنوية\"/>
    </mc:Choice>
  </mc:AlternateContent>
  <bookViews>
    <workbookView xWindow="0" yWindow="0" windowWidth="21600" windowHeight="9000"/>
  </bookViews>
  <sheets>
    <sheet name="9" sheetId="1" r:id="rId1"/>
  </sheets>
  <definedNames>
    <definedName name="_xlnm.Print_Area" localSheetId="0">'9'!$B$53:$O$98</definedName>
  </definedNames>
  <calcPr calcId="162913"/>
</workbook>
</file>

<file path=xl/calcChain.xml><?xml version="1.0" encoding="utf-8"?>
<calcChain xmlns="http://schemas.openxmlformats.org/spreadsheetml/2006/main">
  <c r="B93" i="1" l="1"/>
  <c r="B92" i="1" l="1"/>
  <c r="B91" i="1" l="1"/>
  <c r="B90" i="1" l="1"/>
  <c r="B94" i="1"/>
  <c r="B89" i="1"/>
  <c r="B88" i="1"/>
  <c r="B86" i="1"/>
  <c r="B87" i="1"/>
  <c r="J79" i="1"/>
  <c r="B85" i="1"/>
  <c r="B83" i="1"/>
  <c r="B82" i="1"/>
  <c r="B84" i="1"/>
  <c r="J81" i="1"/>
  <c r="M81" i="1"/>
  <c r="B81" i="1"/>
  <c r="B19" i="1"/>
  <c r="B20" i="1"/>
  <c r="B21" i="1"/>
  <c r="B22" i="1"/>
  <c r="B23" i="1"/>
  <c r="B24" i="1"/>
  <c r="B25" i="1"/>
  <c r="B26" i="1"/>
  <c r="B27" i="1"/>
  <c r="B28" i="1"/>
  <c r="B29" i="1"/>
  <c r="E30" i="1"/>
  <c r="B30" i="1"/>
  <c r="D31" i="1"/>
  <c r="B31" i="1"/>
  <c r="E31" i="1"/>
  <c r="D32" i="1"/>
  <c r="E32" i="1"/>
  <c r="B32" i="1"/>
  <c r="D33" i="1"/>
  <c r="E33" i="1"/>
  <c r="B33" i="1"/>
  <c r="D34" i="1"/>
  <c r="B34" i="1"/>
  <c r="E34" i="1"/>
  <c r="B35" i="1"/>
  <c r="B36" i="1"/>
  <c r="B37" i="1"/>
  <c r="B38" i="1"/>
  <c r="B39" i="1"/>
  <c r="B40" i="1"/>
  <c r="B41" i="1"/>
  <c r="B42" i="1"/>
  <c r="B43" i="1"/>
  <c r="L44" i="1"/>
  <c r="B44" i="1"/>
  <c r="M44" i="1"/>
  <c r="L45" i="1"/>
  <c r="B45" i="1"/>
  <c r="M45" i="1"/>
  <c r="L46" i="1"/>
  <c r="M46" i="1"/>
  <c r="B46" i="1"/>
  <c r="L47" i="1"/>
  <c r="M47" i="1"/>
  <c r="B47" i="1"/>
  <c r="J66" i="1"/>
  <c r="B66" i="1"/>
  <c r="M66" i="1"/>
  <c r="J67" i="1"/>
  <c r="M67" i="1"/>
  <c r="J68" i="1"/>
  <c r="M68" i="1"/>
  <c r="B68" i="1"/>
  <c r="J69" i="1"/>
  <c r="B69" i="1"/>
  <c r="M69" i="1"/>
  <c r="J70" i="1"/>
  <c r="M70" i="1"/>
  <c r="B70" i="1"/>
  <c r="J71" i="1"/>
  <c r="M71" i="1"/>
  <c r="B71" i="1"/>
  <c r="J72" i="1"/>
  <c r="M72" i="1"/>
  <c r="B72" i="1"/>
  <c r="N72" i="1"/>
  <c r="N73" i="1"/>
  <c r="N74" i="1"/>
  <c r="N75" i="1"/>
  <c r="N76" i="1"/>
  <c r="J73" i="1"/>
  <c r="M73" i="1"/>
  <c r="B73" i="1"/>
  <c r="J74" i="1"/>
  <c r="B74" i="1"/>
  <c r="M74" i="1"/>
  <c r="J75" i="1"/>
  <c r="M75" i="1"/>
  <c r="B75" i="1"/>
  <c r="J76" i="1"/>
  <c r="M76" i="1"/>
  <c r="B76" i="1"/>
  <c r="B77" i="1"/>
  <c r="B78" i="1"/>
  <c r="M79" i="1"/>
  <c r="B79" i="1"/>
  <c r="J80" i="1"/>
  <c r="M80" i="1"/>
  <c r="B80" i="1"/>
  <c r="B67" i="1"/>
</calcChain>
</file>

<file path=xl/sharedStrings.xml><?xml version="1.0" encoding="utf-8"?>
<sst xmlns="http://schemas.openxmlformats.org/spreadsheetml/2006/main" count="160" uniqueCount="98">
  <si>
    <t>شيكات</t>
  </si>
  <si>
    <t>ودائع</t>
  </si>
  <si>
    <t>احتياطيات</t>
  </si>
  <si>
    <t xml:space="preserve"> </t>
  </si>
  <si>
    <t>وسحوبات</t>
  </si>
  <si>
    <t>بلديات</t>
  </si>
  <si>
    <t>القطاع</t>
  </si>
  <si>
    <t>مجموع</t>
  </si>
  <si>
    <t>مطلوبات</t>
  </si>
  <si>
    <t>و</t>
  </si>
  <si>
    <t>راس</t>
  </si>
  <si>
    <t>برسم</t>
  </si>
  <si>
    <t>ومؤسسات</t>
  </si>
  <si>
    <t>المطلوبات</t>
  </si>
  <si>
    <t>الخاص</t>
  </si>
  <si>
    <t>نهاية</t>
  </si>
  <si>
    <t>اخرى</t>
  </si>
  <si>
    <t>مخصصات</t>
  </si>
  <si>
    <t>المال</t>
  </si>
  <si>
    <t xml:space="preserve"> الدفع</t>
  </si>
  <si>
    <t>المالية</t>
  </si>
  <si>
    <t>مالية</t>
  </si>
  <si>
    <t>الحكومة</t>
  </si>
  <si>
    <t>الاجنبية</t>
  </si>
  <si>
    <t>عامة</t>
  </si>
  <si>
    <t>الفترة</t>
  </si>
  <si>
    <t>Borrowing from</t>
  </si>
  <si>
    <t>Municipa-</t>
  </si>
  <si>
    <t>Reserves</t>
  </si>
  <si>
    <t>Local Banks</t>
  </si>
  <si>
    <t>lities and</t>
  </si>
  <si>
    <t>Private</t>
  </si>
  <si>
    <t>Other</t>
  </si>
  <si>
    <t>and</t>
  </si>
  <si>
    <t>Banks &amp;</t>
  </si>
  <si>
    <t>&amp; Financial</t>
  </si>
  <si>
    <t>Public</t>
  </si>
  <si>
    <t>Sector</t>
  </si>
  <si>
    <t>End of</t>
  </si>
  <si>
    <t>Total</t>
  </si>
  <si>
    <t>Liabi-</t>
  </si>
  <si>
    <t>Allow-</t>
  </si>
  <si>
    <t>Bills</t>
  </si>
  <si>
    <t>Financial</t>
  </si>
  <si>
    <t>Institutions</t>
  </si>
  <si>
    <t>Government</t>
  </si>
  <si>
    <t>Foreign</t>
  </si>
  <si>
    <t>Entities</t>
  </si>
  <si>
    <t>Deposits</t>
  </si>
  <si>
    <t>Period</t>
  </si>
  <si>
    <t>Liabilities</t>
  </si>
  <si>
    <t>lities</t>
  </si>
  <si>
    <t>ances</t>
  </si>
  <si>
    <t>Capital</t>
  </si>
  <si>
    <t>Payable</t>
  </si>
  <si>
    <t>(Resident)</t>
  </si>
  <si>
    <t>Time and Saving Deposits</t>
  </si>
  <si>
    <t>Demand Deposits</t>
  </si>
  <si>
    <t>والاحتياطيات</t>
  </si>
  <si>
    <t>مؤسسات</t>
  </si>
  <si>
    <t>الاخرى</t>
  </si>
  <si>
    <t>والمخصصات</t>
  </si>
  <si>
    <t>المركزي</t>
  </si>
  <si>
    <t>المركزية</t>
  </si>
  <si>
    <t>Credit</t>
  </si>
  <si>
    <t>Central</t>
  </si>
  <si>
    <t>Accounts &amp;</t>
  </si>
  <si>
    <t>From</t>
  </si>
  <si>
    <t>Govt.</t>
  </si>
  <si>
    <t>Allowances</t>
  </si>
  <si>
    <t>CBJ</t>
  </si>
  <si>
    <t>مليون دينار</t>
  </si>
  <si>
    <t>(مقيم)</t>
  </si>
  <si>
    <t>بنوك محلية</t>
  </si>
  <si>
    <t xml:space="preserve">الاقتراض من </t>
  </si>
  <si>
    <t>البنك المركزي</t>
  </si>
  <si>
    <t>والبنوك والمؤسسات</t>
  </si>
  <si>
    <t>قطاع خاص</t>
  </si>
  <si>
    <t>ودائع تحت الطلب</t>
  </si>
  <si>
    <t>راس المال</t>
  </si>
  <si>
    <t>ودائع التوفير ولأجل</t>
  </si>
  <si>
    <t>Central Bank ,</t>
  </si>
  <si>
    <t xml:space="preserve">JD Million </t>
  </si>
  <si>
    <t xml:space="preserve">           تعاريف جديدة للقطاعات النقدية.</t>
  </si>
  <si>
    <t xml:space="preserve">الاقتراض </t>
  </si>
  <si>
    <t>من البنك</t>
  </si>
  <si>
    <t xml:space="preserve">جدول رقم (8) : مطلوبات البنوك المرخصة  </t>
  </si>
  <si>
    <t xml:space="preserve">TABLE NO. (8) : LIABILITIES OF THE LICENSED BANKS </t>
  </si>
  <si>
    <t>TABLE NO. (8) : LIABILITIES OF THE LICENSED BANKS (CONTINUED)</t>
  </si>
  <si>
    <t>جدول رقم (8) : مطلوبات البنوك المرخصة  (تابع)</t>
  </si>
  <si>
    <t>(2)  :  تم اعادة تصنيف حسابات مؤسسات القطاع العام.</t>
  </si>
  <si>
    <t xml:space="preserve">   (1)  :  Effective December 1993, Data were Reclassified According to New Definitions</t>
  </si>
  <si>
    <t xml:space="preserve">             of Monetary Sectors.</t>
  </si>
  <si>
    <t xml:space="preserve">   (2)  :  Public Sector Accounts were Reclassified.</t>
  </si>
  <si>
    <t xml:space="preserve">(1)  :  تم اعادة تصنيف البيانات اعتبارا من كانون اول 1993 بموجب </t>
  </si>
  <si>
    <t xml:space="preserve">  JD Million </t>
  </si>
  <si>
    <r>
      <rPr>
        <vertAlign val="superscript"/>
        <sz val="16"/>
        <rFont val="Times New Roman"/>
        <family val="1"/>
      </rPr>
      <t>(1)</t>
    </r>
    <r>
      <rPr>
        <sz val="16"/>
        <rFont val="Times New Roman"/>
        <family val="1"/>
      </rPr>
      <t>1993</t>
    </r>
  </si>
  <si>
    <r>
      <t>(2)</t>
    </r>
    <r>
      <rPr>
        <sz val="16"/>
        <rFont val="Times New Roman"/>
        <family val="1"/>
      </rPr>
      <t>1998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</si>
</sst>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>
    <font>
      <sz val="10"/>
      <name val="Geneva"/>
      <charset val="178"/>
    </font>
    <font>
      <sz val="14"/>
      <name val="Times New Roman (Arabic)"/>
      <family val="1"/>
      <charset val="178"/>
    </font>
    <font>
      <sz val="16"/>
      <name val="Times New Roman (Arabic)"/>
      <family val="1"/>
      <charset val="178"/>
    </font>
    <font>
      <b/>
      <sz val="16"/>
      <name val="Times New Roman (Arabic)"/>
      <family val="1"/>
      <charset val="178"/>
    </font>
    <font>
      <sz val="12"/>
      <name val="Times New Roman (Arabic)"/>
      <family val="1"/>
      <charset val="178"/>
    </font>
    <font>
      <sz val="15"/>
      <name val="Times New Roman (Arabic)"/>
      <family val="1"/>
      <charset val="178"/>
    </font>
    <font>
      <sz val="16"/>
      <name val="Times New Roman"/>
      <family val="1"/>
    </font>
    <font>
      <vertAlign val="superscript"/>
      <sz val="16"/>
      <name val="Times New Roman"/>
      <family val="1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b/>
      <sz val="18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2"/>
      <name val="Cambria"/>
      <family val="1"/>
      <scheme val="major"/>
    </font>
    <font>
      <vertAlign val="superscript"/>
      <sz val="16"/>
      <name val="Cambria"/>
      <family val="1"/>
      <scheme val="major"/>
    </font>
    <font>
      <b/>
      <sz val="2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indexed="64"/>
      </left>
      <right/>
      <top/>
      <bottom style="thin">
        <color theme="0" tint="-4.9989318521683403E-2"/>
      </bottom>
      <diagonal/>
    </border>
    <border>
      <left style="thin">
        <color theme="1"/>
      </left>
      <right style="thin">
        <color theme="0" tint="-4.9989318521683403E-2"/>
      </right>
      <top/>
      <bottom/>
      <diagonal/>
    </border>
    <border>
      <left style="thin">
        <color theme="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1"/>
      </left>
      <right style="thin">
        <color theme="0" tint="-4.9989318521683403E-2"/>
      </right>
      <top style="thin">
        <color theme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1"/>
      </top>
      <bottom/>
      <diagonal/>
    </border>
    <border>
      <left/>
      <right style="thin">
        <color theme="0" tint="-4.9989318521683403E-2"/>
      </right>
      <top style="thin">
        <color theme="1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165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Fill="1"/>
    <xf numFmtId="165" fontId="3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1" xfId="0" applyFont="1" applyBorder="1"/>
    <xf numFmtId="0" fontId="1" fillId="0" borderId="0" xfId="0" applyFont="1" applyFill="1"/>
    <xf numFmtId="0" fontId="5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/>
    <xf numFmtId="164" fontId="2" fillId="0" borderId="0" xfId="0" applyNumberFormat="1" applyFont="1"/>
    <xf numFmtId="164" fontId="2" fillId="0" borderId="0" xfId="0" applyNumberFormat="1" applyFont="1" applyFill="1" applyBorder="1"/>
    <xf numFmtId="0" fontId="8" fillId="0" borderId="0" xfId="0" quotePrefix="1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0" xfId="0" quotePrefix="1" applyFont="1" applyAlignment="1">
      <alignment horizontal="centerContinuous" vertical="center"/>
    </xf>
    <xf numFmtId="0" fontId="8" fillId="0" borderId="0" xfId="0" quotePrefix="1" applyFont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Border="1" applyAlignment="1">
      <alignment horizontal="center"/>
    </xf>
    <xf numFmtId="0" fontId="12" fillId="0" borderId="0" xfId="0" applyFont="1"/>
    <xf numFmtId="0" fontId="11" fillId="0" borderId="0" xfId="0" applyFont="1" applyBorder="1"/>
    <xf numFmtId="0" fontId="8" fillId="0" borderId="0" xfId="0" applyFont="1" applyBorder="1" applyAlignment="1">
      <alignment horizontal="centerContinuous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8" fillId="3" borderId="6" xfId="0" applyFont="1" applyFill="1" applyBorder="1"/>
    <xf numFmtId="0" fontId="9" fillId="3" borderId="6" xfId="0" applyFont="1" applyFill="1" applyBorder="1" applyAlignment="1">
      <alignment horizontal="centerContinuous"/>
    </xf>
    <xf numFmtId="0" fontId="9" fillId="3" borderId="7" xfId="0" applyFont="1" applyFill="1" applyBorder="1" applyAlignment="1">
      <alignment horizontal="centerContinuous"/>
    </xf>
    <xf numFmtId="0" fontId="9" fillId="3" borderId="7" xfId="0" applyFont="1" applyFill="1" applyBorder="1" applyAlignment="1">
      <alignment horizontal="center"/>
    </xf>
    <xf numFmtId="164" fontId="9" fillId="4" borderId="0" xfId="0" applyNumberFormat="1" applyFont="1" applyFill="1" applyBorder="1" applyAlignment="1">
      <alignment horizontal="centerContinuous" vertical="center"/>
    </xf>
    <xf numFmtId="164" fontId="9" fillId="4" borderId="0" xfId="0" applyNumberFormat="1" applyFont="1" applyFill="1" applyBorder="1" applyAlignment="1">
      <alignment horizontal="center" vertical="center"/>
    </xf>
    <xf numFmtId="164" fontId="9" fillId="4" borderId="0" xfId="0" applyNumberFormat="1" applyFont="1" applyFill="1" applyAlignment="1">
      <alignment horizontal="center" vertical="center"/>
    </xf>
    <xf numFmtId="164" fontId="9" fillId="4" borderId="8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Continuous" vertical="center"/>
    </xf>
    <xf numFmtId="164" fontId="9" fillId="2" borderId="0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9" fillId="2" borderId="9" xfId="0" applyNumberFormat="1" applyFont="1" applyFill="1" applyBorder="1" applyAlignment="1">
      <alignment horizontal="center" vertical="center"/>
    </xf>
    <xf numFmtId="164" fontId="9" fillId="4" borderId="9" xfId="0" applyNumberFormat="1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Continuous" vertical="center"/>
    </xf>
    <xf numFmtId="165" fontId="9" fillId="4" borderId="2" xfId="0" applyNumberFormat="1" applyFont="1" applyFill="1" applyBorder="1" applyAlignment="1">
      <alignment horizontal="center" vertical="center"/>
    </xf>
    <xf numFmtId="165" fontId="9" fillId="4" borderId="1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164" fontId="9" fillId="5" borderId="0" xfId="0" applyNumberFormat="1" applyFont="1" applyFill="1" applyBorder="1" applyAlignment="1">
      <alignment horizontal="center" vertical="center"/>
    </xf>
    <xf numFmtId="164" fontId="9" fillId="5" borderId="9" xfId="0" applyNumberFormat="1" applyFont="1" applyFill="1" applyBorder="1" applyAlignment="1">
      <alignment horizontal="center" vertical="center"/>
    </xf>
    <xf numFmtId="0" fontId="13" fillId="0" borderId="0" xfId="0" applyFont="1"/>
    <xf numFmtId="0" fontId="9" fillId="4" borderId="2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0" fontId="9" fillId="3" borderId="3" xfId="0" applyFont="1" applyFill="1" applyBorder="1"/>
    <xf numFmtId="0" fontId="9" fillId="3" borderId="0" xfId="0" applyFont="1" applyFill="1" applyBorder="1"/>
    <xf numFmtId="0" fontId="8" fillId="3" borderId="3" xfId="0" applyFont="1" applyFill="1" applyBorder="1" applyAlignment="1">
      <alignment horizontal="centerContinuous"/>
    </xf>
    <xf numFmtId="0" fontId="8" fillId="3" borderId="0" xfId="0" applyFont="1" applyFill="1" applyBorder="1" applyAlignment="1">
      <alignment horizontal="centerContinuous"/>
    </xf>
    <xf numFmtId="0" fontId="9" fillId="3" borderId="0" xfId="0" applyFont="1" applyFill="1" applyBorder="1" applyAlignment="1">
      <alignment horizontal="centerContinuous"/>
    </xf>
    <xf numFmtId="0" fontId="9" fillId="3" borderId="1" xfId="0" applyFont="1" applyFill="1" applyBorder="1" applyAlignment="1">
      <alignment horizontal="centerContinuous"/>
    </xf>
    <xf numFmtId="0" fontId="8" fillId="3" borderId="18" xfId="0" applyFont="1" applyFill="1" applyBorder="1" applyAlignment="1">
      <alignment horizontal="centerContinuous"/>
    </xf>
    <xf numFmtId="0" fontId="8" fillId="3" borderId="16" xfId="0" applyFont="1" applyFill="1" applyBorder="1" applyAlignment="1">
      <alignment horizontal="centerContinuous"/>
    </xf>
    <xf numFmtId="164" fontId="8" fillId="4" borderId="3" xfId="0" applyNumberFormat="1" applyFont="1" applyFill="1" applyBorder="1" applyAlignment="1">
      <alignment horizontal="centerContinuous" vertical="center"/>
    </xf>
    <xf numFmtId="164" fontId="8" fillId="4" borderId="0" xfId="0" applyNumberFormat="1" applyFont="1" applyFill="1" applyBorder="1" applyAlignment="1">
      <alignment horizontal="centerContinuous" vertical="center"/>
    </xf>
    <xf numFmtId="164" fontId="8" fillId="2" borderId="3" xfId="0" applyNumberFormat="1" applyFont="1" applyFill="1" applyBorder="1" applyAlignment="1">
      <alignment horizontal="centerContinuous" vertical="center"/>
    </xf>
    <xf numFmtId="164" fontId="8" fillId="2" borderId="0" xfId="0" applyNumberFormat="1" applyFont="1" applyFill="1" applyBorder="1" applyAlignment="1">
      <alignment horizontal="centerContinuous" vertical="center"/>
    </xf>
    <xf numFmtId="165" fontId="8" fillId="4" borderId="5" xfId="0" applyNumberFormat="1" applyFont="1" applyFill="1" applyBorder="1" applyAlignment="1">
      <alignment horizontal="centerContinuous" vertical="center"/>
    </xf>
    <xf numFmtId="165" fontId="8" fillId="4" borderId="2" xfId="0" applyNumberFormat="1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5" borderId="3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right"/>
    </xf>
    <xf numFmtId="0" fontId="12" fillId="0" borderId="0" xfId="0" quotePrefix="1" applyFont="1" applyBorder="1" applyAlignment="1">
      <alignment horizontal="left"/>
    </xf>
    <xf numFmtId="0" fontId="12" fillId="0" borderId="0" xfId="0" applyFont="1" applyBorder="1"/>
    <xf numFmtId="164" fontId="12" fillId="0" borderId="0" xfId="0" applyNumberFormat="1" applyFont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0" xfId="0" quotePrefix="1" applyFont="1" applyBorder="1" applyAlignment="1">
      <alignment horizontal="right" readingOrder="2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/>
    <xf numFmtId="164" fontId="12" fillId="0" borderId="0" xfId="0" applyNumberFormat="1" applyFont="1"/>
    <xf numFmtId="0" fontId="9" fillId="4" borderId="1" xfId="0" applyFont="1" applyFill="1" applyBorder="1" applyAlignment="1">
      <alignment horizontal="center" vertical="center"/>
    </xf>
    <xf numFmtId="0" fontId="8" fillId="3" borderId="21" xfId="0" applyFont="1" applyFill="1" applyBorder="1"/>
    <xf numFmtId="0" fontId="9" fillId="3" borderId="22" xfId="0" applyFont="1" applyFill="1" applyBorder="1"/>
    <xf numFmtId="0" fontId="9" fillId="3" borderId="22" xfId="0" applyFont="1" applyFill="1" applyBorder="1" applyAlignment="1">
      <alignment horizontal="center"/>
    </xf>
    <xf numFmtId="165" fontId="9" fillId="3" borderId="22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65" fontId="8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165" fontId="8" fillId="3" borderId="26" xfId="0" applyNumberFormat="1" applyFont="1" applyFill="1" applyBorder="1" applyAlignment="1">
      <alignment horizontal="center" vertical="center"/>
    </xf>
    <xf numFmtId="165" fontId="8" fillId="3" borderId="27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4" fontId="9" fillId="4" borderId="10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4"/>
  <sheetViews>
    <sheetView tabSelected="1" topLeftCell="A51" zoomScale="75" zoomScaleNormal="75" workbookViewId="0">
      <selection activeCell="R60" sqref="R60"/>
    </sheetView>
  </sheetViews>
  <sheetFormatPr defaultColWidth="11.42578125" defaultRowHeight="20.100000000000001" customHeight="1"/>
  <cols>
    <col min="1" max="1" width="10.85546875" style="9" customWidth="1"/>
    <col min="2" max="2" width="17.85546875" style="3" customWidth="1"/>
    <col min="3" max="3" width="15.140625" style="3" customWidth="1"/>
    <col min="4" max="4" width="14.5703125" style="3" customWidth="1"/>
    <col min="5" max="6" width="12" style="3" customWidth="1"/>
    <col min="7" max="7" width="13.42578125" style="3" customWidth="1"/>
    <col min="8" max="8" width="19.5703125" style="3" customWidth="1"/>
    <col min="9" max="9" width="16.42578125" style="14" customWidth="1"/>
    <col min="10" max="10" width="15.85546875" style="3" customWidth="1"/>
    <col min="11" max="12" width="14" style="3" customWidth="1"/>
    <col min="13" max="13" width="13.28515625" style="3" customWidth="1"/>
    <col min="14" max="14" width="10.85546875" style="2" customWidth="1"/>
    <col min="15" max="15" width="2.140625" style="4" customWidth="1"/>
    <col min="16" max="16384" width="11.42578125" style="9"/>
  </cols>
  <sheetData>
    <row r="1" spans="2:15" ht="15" customHeight="1">
      <c r="I1" s="3"/>
    </row>
    <row r="2" spans="2:15" ht="15" customHeight="1">
      <c r="I2" s="5"/>
    </row>
    <row r="3" spans="2:15" ht="15" customHeight="1">
      <c r="F3" s="6"/>
      <c r="H3" s="7"/>
      <c r="I3" s="5"/>
    </row>
    <row r="4" spans="2:15" ht="26.25" customHeight="1">
      <c r="B4" s="151" t="s">
        <v>86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2:15" ht="9" customHeight="1">
      <c r="B5" s="24"/>
      <c r="C5" s="25"/>
      <c r="D5" s="25"/>
      <c r="E5" s="25"/>
      <c r="F5" s="25"/>
      <c r="G5" s="25"/>
      <c r="H5" s="25"/>
      <c r="I5" s="26"/>
      <c r="J5" s="25"/>
      <c r="K5" s="25"/>
      <c r="L5" s="27"/>
      <c r="M5" s="28"/>
      <c r="N5" s="29"/>
      <c r="O5" s="25"/>
    </row>
    <row r="6" spans="2:15" ht="26.25" customHeight="1">
      <c r="B6" s="152" t="s">
        <v>87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2:15" ht="12" customHeight="1">
      <c r="B7" s="25"/>
      <c r="C7" s="25"/>
      <c r="D7" s="25"/>
      <c r="E7" s="25"/>
      <c r="F7" s="26"/>
      <c r="G7" s="26"/>
      <c r="H7" s="26"/>
      <c r="I7" s="26"/>
      <c r="J7" s="26"/>
      <c r="K7" s="25"/>
      <c r="L7" s="25"/>
      <c r="M7" s="25"/>
      <c r="N7" s="29"/>
      <c r="O7" s="25"/>
    </row>
    <row r="8" spans="2:15" s="15" customFormat="1" ht="20.25">
      <c r="B8" s="94" t="s">
        <v>95</v>
      </c>
      <c r="C8" s="95"/>
      <c r="D8" s="95"/>
      <c r="E8" s="95"/>
      <c r="F8" s="95"/>
      <c r="G8" s="96"/>
      <c r="H8" s="96"/>
      <c r="I8" s="61"/>
      <c r="J8" s="97"/>
      <c r="K8" s="95"/>
      <c r="L8" s="98"/>
      <c r="M8" s="98"/>
      <c r="N8" s="60" t="s">
        <v>71</v>
      </c>
      <c r="O8" s="36"/>
    </row>
    <row r="9" spans="2:15" ht="6" customHeight="1">
      <c r="B9" s="37"/>
      <c r="C9" s="37"/>
      <c r="D9" s="37"/>
      <c r="E9" s="37"/>
      <c r="F9" s="37"/>
      <c r="G9" s="38"/>
      <c r="H9" s="38"/>
      <c r="I9" s="38"/>
      <c r="J9" s="38"/>
      <c r="K9" s="38"/>
      <c r="L9" s="38"/>
      <c r="M9" s="38"/>
      <c r="N9" s="37"/>
      <c r="O9" s="37"/>
    </row>
    <row r="10" spans="2:15" ht="20.25">
      <c r="B10" s="39"/>
      <c r="C10" s="40"/>
      <c r="D10" s="42"/>
      <c r="E10" s="42"/>
      <c r="F10" s="42"/>
      <c r="G10" s="43" t="s">
        <v>0</v>
      </c>
      <c r="H10" s="43" t="s">
        <v>74</v>
      </c>
      <c r="I10" s="43" t="s">
        <v>1</v>
      </c>
      <c r="J10" s="44"/>
      <c r="K10" s="44"/>
      <c r="L10" s="43" t="s">
        <v>1</v>
      </c>
      <c r="M10" s="43" t="s">
        <v>1</v>
      </c>
      <c r="N10" s="68"/>
      <c r="O10" s="79"/>
    </row>
    <row r="11" spans="2:15" ht="20.25">
      <c r="B11" s="80"/>
      <c r="C11" s="81"/>
      <c r="D11" s="43"/>
      <c r="E11" s="43" t="s">
        <v>2</v>
      </c>
      <c r="F11" s="43" t="s">
        <v>3</v>
      </c>
      <c r="G11" s="43" t="s">
        <v>4</v>
      </c>
      <c r="H11" s="43" t="s">
        <v>75</v>
      </c>
      <c r="I11" s="43" t="s">
        <v>73</v>
      </c>
      <c r="J11" s="43" t="s">
        <v>3</v>
      </c>
      <c r="K11" s="43"/>
      <c r="L11" s="43" t="s">
        <v>5</v>
      </c>
      <c r="M11" s="43" t="s">
        <v>6</v>
      </c>
      <c r="N11" s="68"/>
      <c r="O11" s="79"/>
    </row>
    <row r="12" spans="2:15" ht="20.25">
      <c r="B12" s="82" t="s">
        <v>7</v>
      </c>
      <c r="C12" s="83"/>
      <c r="D12" s="45" t="s">
        <v>8</v>
      </c>
      <c r="E12" s="43" t="s">
        <v>9</v>
      </c>
      <c r="F12" s="43" t="s">
        <v>10</v>
      </c>
      <c r="G12" s="43" t="s">
        <v>11</v>
      </c>
      <c r="H12" s="43" t="s">
        <v>76</v>
      </c>
      <c r="I12" s="43" t="s">
        <v>12</v>
      </c>
      <c r="J12" s="43" t="s">
        <v>1</v>
      </c>
      <c r="K12" s="43" t="s">
        <v>13</v>
      </c>
      <c r="L12" s="43" t="s">
        <v>12</v>
      </c>
      <c r="M12" s="43" t="s">
        <v>14</v>
      </c>
      <c r="N12" s="148" t="s">
        <v>15</v>
      </c>
      <c r="O12" s="149"/>
    </row>
    <row r="13" spans="2:15" ht="20.25">
      <c r="B13" s="82" t="s">
        <v>13</v>
      </c>
      <c r="C13" s="83"/>
      <c r="D13" s="45" t="s">
        <v>16</v>
      </c>
      <c r="E13" s="43" t="s">
        <v>17</v>
      </c>
      <c r="F13" s="43" t="s">
        <v>18</v>
      </c>
      <c r="G13" s="43" t="s">
        <v>19</v>
      </c>
      <c r="H13" s="43" t="s">
        <v>20</v>
      </c>
      <c r="I13" s="43" t="s">
        <v>21</v>
      </c>
      <c r="J13" s="43" t="s">
        <v>22</v>
      </c>
      <c r="K13" s="43" t="s">
        <v>23</v>
      </c>
      <c r="L13" s="43" t="s">
        <v>24</v>
      </c>
      <c r="M13" s="43" t="s">
        <v>72</v>
      </c>
      <c r="N13" s="148" t="s">
        <v>25</v>
      </c>
      <c r="O13" s="149"/>
    </row>
    <row r="14" spans="2:15" s="16" customFormat="1" ht="18.95" customHeight="1">
      <c r="B14" s="82" t="s">
        <v>3</v>
      </c>
      <c r="C14" s="83"/>
      <c r="D14" s="43"/>
      <c r="E14" s="43"/>
      <c r="F14" s="43"/>
      <c r="G14" s="43" t="s">
        <v>3</v>
      </c>
      <c r="H14" s="43" t="s">
        <v>26</v>
      </c>
      <c r="I14" s="43"/>
      <c r="J14" s="43" t="s">
        <v>3</v>
      </c>
      <c r="K14" s="42"/>
      <c r="L14" s="43" t="s">
        <v>27</v>
      </c>
      <c r="M14" s="43"/>
      <c r="N14" s="68"/>
      <c r="O14" s="79"/>
    </row>
    <row r="15" spans="2:15" s="16" customFormat="1" ht="20.100000000000001" customHeight="1">
      <c r="B15" s="80"/>
      <c r="C15" s="81"/>
      <c r="D15" s="45"/>
      <c r="E15" s="43" t="s">
        <v>28</v>
      </c>
      <c r="F15" s="43" t="s">
        <v>3</v>
      </c>
      <c r="G15" s="43"/>
      <c r="H15" s="43" t="s">
        <v>81</v>
      </c>
      <c r="I15" s="43" t="s">
        <v>29</v>
      </c>
      <c r="J15" s="43" t="s">
        <v>3</v>
      </c>
      <c r="K15" s="43"/>
      <c r="L15" s="43" t="s">
        <v>30</v>
      </c>
      <c r="M15" s="43" t="s">
        <v>31</v>
      </c>
      <c r="N15" s="84"/>
      <c r="O15" s="85"/>
    </row>
    <row r="16" spans="2:15" s="16" customFormat="1" ht="20.100000000000001" customHeight="1">
      <c r="B16" s="82"/>
      <c r="C16" s="83"/>
      <c r="D16" s="45" t="s">
        <v>32</v>
      </c>
      <c r="E16" s="43" t="s">
        <v>33</v>
      </c>
      <c r="F16" s="43"/>
      <c r="G16" s="43"/>
      <c r="H16" s="43" t="s">
        <v>34</v>
      </c>
      <c r="I16" s="43" t="s">
        <v>35</v>
      </c>
      <c r="J16" s="43" t="s">
        <v>3</v>
      </c>
      <c r="K16" s="43"/>
      <c r="L16" s="43" t="s">
        <v>36</v>
      </c>
      <c r="M16" s="43" t="s">
        <v>37</v>
      </c>
      <c r="N16" s="148"/>
      <c r="O16" s="149"/>
    </row>
    <row r="17" spans="2:15" s="16" customFormat="1" ht="18.95" customHeight="1">
      <c r="B17" s="82" t="s">
        <v>39</v>
      </c>
      <c r="C17" s="83"/>
      <c r="D17" s="45" t="s">
        <v>40</v>
      </c>
      <c r="E17" s="43" t="s">
        <v>41</v>
      </c>
      <c r="F17" s="43"/>
      <c r="G17" s="43" t="s">
        <v>42</v>
      </c>
      <c r="H17" s="43" t="s">
        <v>43</v>
      </c>
      <c r="I17" s="43" t="s">
        <v>44</v>
      </c>
      <c r="J17" s="43" t="s">
        <v>45</v>
      </c>
      <c r="K17" s="43" t="s">
        <v>46</v>
      </c>
      <c r="L17" s="43" t="s">
        <v>47</v>
      </c>
      <c r="M17" s="43" t="s">
        <v>48</v>
      </c>
      <c r="N17" s="148" t="s">
        <v>38</v>
      </c>
      <c r="O17" s="149"/>
    </row>
    <row r="18" spans="2:15" s="16" customFormat="1" ht="20.100000000000001" customHeight="1">
      <c r="B18" s="86" t="s">
        <v>50</v>
      </c>
      <c r="C18" s="87"/>
      <c r="D18" s="46" t="s">
        <v>51</v>
      </c>
      <c r="E18" s="47" t="s">
        <v>52</v>
      </c>
      <c r="F18" s="47" t="s">
        <v>53</v>
      </c>
      <c r="G18" s="47" t="s">
        <v>54</v>
      </c>
      <c r="H18" s="47" t="s">
        <v>44</v>
      </c>
      <c r="I18" s="47" t="s">
        <v>48</v>
      </c>
      <c r="J18" s="47" t="s">
        <v>48</v>
      </c>
      <c r="K18" s="47" t="s">
        <v>50</v>
      </c>
      <c r="L18" s="47" t="s">
        <v>48</v>
      </c>
      <c r="M18" s="47" t="s">
        <v>55</v>
      </c>
      <c r="N18" s="146" t="s">
        <v>49</v>
      </c>
      <c r="O18" s="147"/>
    </row>
    <row r="19" spans="2:15" ht="39.75" customHeight="1">
      <c r="B19" s="88">
        <f t="shared" ref="B19:B47" si="0">SUM(D19+E19+F19+G19+H19+I19+J19+K19+L19+M19)</f>
        <v>63.2</v>
      </c>
      <c r="C19" s="89"/>
      <c r="D19" s="48">
        <v>5.2</v>
      </c>
      <c r="E19" s="49">
        <v>1.1000000000000001</v>
      </c>
      <c r="F19" s="49">
        <v>3.7</v>
      </c>
      <c r="G19" s="50">
        <v>0.3</v>
      </c>
      <c r="H19" s="50">
        <v>0</v>
      </c>
      <c r="I19" s="49">
        <v>3.1</v>
      </c>
      <c r="J19" s="50">
        <v>16.5</v>
      </c>
      <c r="K19" s="50">
        <v>2.7</v>
      </c>
      <c r="L19" s="50">
        <v>2.4</v>
      </c>
      <c r="M19" s="51">
        <v>28.2</v>
      </c>
      <c r="N19" s="136">
        <v>1964</v>
      </c>
      <c r="O19" s="137"/>
    </row>
    <row r="20" spans="2:15" ht="39.75" customHeight="1">
      <c r="B20" s="90">
        <f t="shared" si="0"/>
        <v>60</v>
      </c>
      <c r="C20" s="91"/>
      <c r="D20" s="52">
        <v>7.2</v>
      </c>
      <c r="E20" s="53">
        <v>1.4</v>
      </c>
      <c r="F20" s="53">
        <v>3.7</v>
      </c>
      <c r="G20" s="54">
        <v>0.5</v>
      </c>
      <c r="H20" s="54">
        <v>0</v>
      </c>
      <c r="I20" s="53">
        <v>1.7</v>
      </c>
      <c r="J20" s="54">
        <v>4.5</v>
      </c>
      <c r="K20" s="54">
        <v>3.3</v>
      </c>
      <c r="L20" s="54">
        <v>2</v>
      </c>
      <c r="M20" s="55">
        <v>35.700000000000003</v>
      </c>
      <c r="N20" s="138">
        <v>1965</v>
      </c>
      <c r="O20" s="139"/>
    </row>
    <row r="21" spans="2:15" ht="39.75" customHeight="1">
      <c r="B21" s="88">
        <f t="shared" si="0"/>
        <v>70.3</v>
      </c>
      <c r="C21" s="89"/>
      <c r="D21" s="48">
        <v>8.6999999999999993</v>
      </c>
      <c r="E21" s="49">
        <v>1.9</v>
      </c>
      <c r="F21" s="49">
        <v>4.2</v>
      </c>
      <c r="G21" s="50">
        <v>0.8</v>
      </c>
      <c r="H21" s="50">
        <v>0.1</v>
      </c>
      <c r="I21" s="49">
        <v>1</v>
      </c>
      <c r="J21" s="50">
        <v>5.2</v>
      </c>
      <c r="K21" s="50">
        <v>2.9</v>
      </c>
      <c r="L21" s="50">
        <v>1</v>
      </c>
      <c r="M21" s="56">
        <v>44.5</v>
      </c>
      <c r="N21" s="136">
        <v>1966</v>
      </c>
      <c r="O21" s="137"/>
    </row>
    <row r="22" spans="2:15" ht="39.75" customHeight="1">
      <c r="B22" s="90">
        <f t="shared" si="0"/>
        <v>70.8</v>
      </c>
      <c r="C22" s="91"/>
      <c r="D22" s="52">
        <v>9.5</v>
      </c>
      <c r="E22" s="53">
        <v>2.1</v>
      </c>
      <c r="F22" s="53">
        <v>4.3</v>
      </c>
      <c r="G22" s="54">
        <v>0.4</v>
      </c>
      <c r="H22" s="54">
        <v>0</v>
      </c>
      <c r="I22" s="53">
        <v>0.7</v>
      </c>
      <c r="J22" s="54">
        <v>8.8000000000000007</v>
      </c>
      <c r="K22" s="54">
        <v>2.6</v>
      </c>
      <c r="L22" s="54">
        <v>1.8</v>
      </c>
      <c r="M22" s="55">
        <v>40.6</v>
      </c>
      <c r="N22" s="138">
        <v>1967</v>
      </c>
      <c r="O22" s="139"/>
    </row>
    <row r="23" spans="2:15" ht="39.75" customHeight="1">
      <c r="B23" s="88">
        <f t="shared" si="0"/>
        <v>71.300000000000011</v>
      </c>
      <c r="C23" s="89"/>
      <c r="D23" s="48">
        <v>7.9</v>
      </c>
      <c r="E23" s="49">
        <v>2.7</v>
      </c>
      <c r="F23" s="49">
        <v>4.4000000000000004</v>
      </c>
      <c r="G23" s="50">
        <v>0.5</v>
      </c>
      <c r="H23" s="50">
        <v>0</v>
      </c>
      <c r="I23" s="49">
        <v>0.9</v>
      </c>
      <c r="J23" s="50">
        <v>7.4</v>
      </c>
      <c r="K23" s="50">
        <v>2.6</v>
      </c>
      <c r="L23" s="50">
        <v>2</v>
      </c>
      <c r="M23" s="56">
        <v>42.9</v>
      </c>
      <c r="N23" s="136">
        <v>1968</v>
      </c>
      <c r="O23" s="137"/>
    </row>
    <row r="24" spans="2:15" ht="39.75" customHeight="1">
      <c r="B24" s="90">
        <f t="shared" si="0"/>
        <v>74.699999999999989</v>
      </c>
      <c r="C24" s="91"/>
      <c r="D24" s="52">
        <v>7.8</v>
      </c>
      <c r="E24" s="53">
        <v>3.2</v>
      </c>
      <c r="F24" s="53">
        <v>4.7</v>
      </c>
      <c r="G24" s="54">
        <v>0.5</v>
      </c>
      <c r="H24" s="54">
        <v>0</v>
      </c>
      <c r="I24" s="53">
        <v>0.4</v>
      </c>
      <c r="J24" s="54">
        <v>7.5</v>
      </c>
      <c r="K24" s="54">
        <v>3.3</v>
      </c>
      <c r="L24" s="54">
        <v>2</v>
      </c>
      <c r="M24" s="55">
        <v>45.3</v>
      </c>
      <c r="N24" s="138">
        <v>1969</v>
      </c>
      <c r="O24" s="139"/>
    </row>
    <row r="25" spans="2:15" ht="39.75" customHeight="1">
      <c r="B25" s="88">
        <f t="shared" si="0"/>
        <v>76.400000000000006</v>
      </c>
      <c r="C25" s="89"/>
      <c r="D25" s="48">
        <v>7.6</v>
      </c>
      <c r="E25" s="49">
        <v>3.3</v>
      </c>
      <c r="F25" s="49">
        <v>4.7</v>
      </c>
      <c r="G25" s="50">
        <v>0.4</v>
      </c>
      <c r="H25" s="50">
        <v>0.3</v>
      </c>
      <c r="I25" s="49">
        <v>1.5</v>
      </c>
      <c r="J25" s="50">
        <v>8.6999999999999993</v>
      </c>
      <c r="K25" s="50">
        <v>3.5</v>
      </c>
      <c r="L25" s="50">
        <v>3</v>
      </c>
      <c r="M25" s="56">
        <v>43.4</v>
      </c>
      <c r="N25" s="136">
        <v>1970</v>
      </c>
      <c r="O25" s="137"/>
    </row>
    <row r="26" spans="2:15" ht="39.75" customHeight="1">
      <c r="B26" s="90">
        <f t="shared" si="0"/>
        <v>82.2</v>
      </c>
      <c r="C26" s="91"/>
      <c r="D26" s="52">
        <v>7</v>
      </c>
      <c r="E26" s="53">
        <v>3.3</v>
      </c>
      <c r="F26" s="53">
        <v>4.7</v>
      </c>
      <c r="G26" s="54">
        <v>0.5</v>
      </c>
      <c r="H26" s="54">
        <v>0.7</v>
      </c>
      <c r="I26" s="53">
        <v>5.9</v>
      </c>
      <c r="J26" s="54">
        <v>6.1</v>
      </c>
      <c r="K26" s="54">
        <v>2.5</v>
      </c>
      <c r="L26" s="54">
        <v>2.7</v>
      </c>
      <c r="M26" s="55">
        <v>48.8</v>
      </c>
      <c r="N26" s="138">
        <v>1971</v>
      </c>
      <c r="O26" s="139"/>
    </row>
    <row r="27" spans="2:15" ht="39.75" customHeight="1">
      <c r="B27" s="88">
        <f t="shared" si="0"/>
        <v>95.5</v>
      </c>
      <c r="C27" s="89"/>
      <c r="D27" s="48">
        <v>8</v>
      </c>
      <c r="E27" s="49">
        <v>3.3</v>
      </c>
      <c r="F27" s="49">
        <v>4.7</v>
      </c>
      <c r="G27" s="50">
        <v>0.6</v>
      </c>
      <c r="H27" s="50">
        <v>0.3</v>
      </c>
      <c r="I27" s="49">
        <v>5.3</v>
      </c>
      <c r="J27" s="50">
        <v>6.2</v>
      </c>
      <c r="K27" s="50">
        <v>2.5</v>
      </c>
      <c r="L27" s="50">
        <v>3.4</v>
      </c>
      <c r="M27" s="56">
        <v>61.2</v>
      </c>
      <c r="N27" s="136">
        <v>1972</v>
      </c>
      <c r="O27" s="137"/>
    </row>
    <row r="28" spans="2:15" ht="39.75" customHeight="1">
      <c r="B28" s="90">
        <f t="shared" si="0"/>
        <v>111.6</v>
      </c>
      <c r="C28" s="91"/>
      <c r="D28" s="52">
        <v>11.2</v>
      </c>
      <c r="E28" s="53">
        <v>3.3</v>
      </c>
      <c r="F28" s="53">
        <v>4.7</v>
      </c>
      <c r="G28" s="54">
        <v>0.9</v>
      </c>
      <c r="H28" s="54">
        <v>0.2</v>
      </c>
      <c r="I28" s="53">
        <v>5.0999999999999996</v>
      </c>
      <c r="J28" s="54">
        <v>6.1</v>
      </c>
      <c r="K28" s="54">
        <v>2.6</v>
      </c>
      <c r="L28" s="54">
        <v>4.2</v>
      </c>
      <c r="M28" s="55">
        <v>73.3</v>
      </c>
      <c r="N28" s="138">
        <v>1973</v>
      </c>
      <c r="O28" s="139"/>
    </row>
    <row r="29" spans="2:15" ht="39.75" customHeight="1">
      <c r="B29" s="88">
        <f t="shared" si="0"/>
        <v>148.49</v>
      </c>
      <c r="C29" s="89"/>
      <c r="D29" s="48">
        <v>14</v>
      </c>
      <c r="E29" s="49">
        <v>4</v>
      </c>
      <c r="F29" s="49">
        <v>7.6</v>
      </c>
      <c r="G29" s="50">
        <v>0.89</v>
      </c>
      <c r="H29" s="50">
        <v>0.4</v>
      </c>
      <c r="I29" s="49">
        <v>5.8</v>
      </c>
      <c r="J29" s="50">
        <v>8.4</v>
      </c>
      <c r="K29" s="50">
        <v>4.3</v>
      </c>
      <c r="L29" s="50">
        <v>4.4000000000000004</v>
      </c>
      <c r="M29" s="56">
        <v>98.7</v>
      </c>
      <c r="N29" s="136">
        <v>1974</v>
      </c>
      <c r="O29" s="137"/>
    </row>
    <row r="30" spans="2:15" ht="39.75" customHeight="1">
      <c r="B30" s="90">
        <f t="shared" si="0"/>
        <v>226.2</v>
      </c>
      <c r="C30" s="91"/>
      <c r="D30" s="52">
        <v>22.3</v>
      </c>
      <c r="E30" s="53">
        <f>12.3-9+2.5+0.1</f>
        <v>5.9</v>
      </c>
      <c r="F30" s="53">
        <v>11</v>
      </c>
      <c r="G30" s="54">
        <v>2.4</v>
      </c>
      <c r="H30" s="54">
        <v>2.9</v>
      </c>
      <c r="I30" s="53">
        <v>11.2</v>
      </c>
      <c r="J30" s="54">
        <v>12</v>
      </c>
      <c r="K30" s="54">
        <v>10.4</v>
      </c>
      <c r="L30" s="54">
        <v>4.5</v>
      </c>
      <c r="M30" s="55">
        <v>143.6</v>
      </c>
      <c r="N30" s="138">
        <v>1975</v>
      </c>
      <c r="O30" s="139"/>
    </row>
    <row r="31" spans="2:15" ht="39.75" customHeight="1">
      <c r="B31" s="88">
        <f t="shared" si="0"/>
        <v>333.6</v>
      </c>
      <c r="C31" s="89"/>
      <c r="D31" s="48">
        <f>12.4+20.8+6.7-0.1</f>
        <v>39.800000000000004</v>
      </c>
      <c r="E31" s="49">
        <f>14.9-10.2+3.4+0.1</f>
        <v>8.2000000000000011</v>
      </c>
      <c r="F31" s="49">
        <v>16.2</v>
      </c>
      <c r="G31" s="50">
        <v>3.6</v>
      </c>
      <c r="H31" s="50">
        <v>0.3</v>
      </c>
      <c r="I31" s="49">
        <v>12.7</v>
      </c>
      <c r="J31" s="50">
        <v>16.600000000000001</v>
      </c>
      <c r="K31" s="50">
        <v>23.1</v>
      </c>
      <c r="L31" s="50">
        <v>8.4</v>
      </c>
      <c r="M31" s="56">
        <v>204.7</v>
      </c>
      <c r="N31" s="136">
        <v>1976</v>
      </c>
      <c r="O31" s="137"/>
    </row>
    <row r="32" spans="2:15" ht="39.75" customHeight="1">
      <c r="B32" s="90">
        <f t="shared" si="0"/>
        <v>422.5</v>
      </c>
      <c r="C32" s="91"/>
      <c r="D32" s="52">
        <f>15.8+19.8+2.5-1.9</f>
        <v>36.200000000000003</v>
      </c>
      <c r="E32" s="53">
        <f>20.7-15.2+5.5+1.9</f>
        <v>12.9</v>
      </c>
      <c r="F32" s="53">
        <v>25.5</v>
      </c>
      <c r="G32" s="54">
        <v>2.5</v>
      </c>
      <c r="H32" s="54">
        <v>6.6</v>
      </c>
      <c r="I32" s="53">
        <v>21.8</v>
      </c>
      <c r="J32" s="54">
        <v>21</v>
      </c>
      <c r="K32" s="54">
        <v>21.2</v>
      </c>
      <c r="L32" s="54">
        <v>7.4</v>
      </c>
      <c r="M32" s="55">
        <v>267.39999999999998</v>
      </c>
      <c r="N32" s="138">
        <v>1977</v>
      </c>
      <c r="O32" s="139"/>
    </row>
    <row r="33" spans="1:15" ht="39.75" customHeight="1">
      <c r="B33" s="88">
        <f t="shared" si="0"/>
        <v>637.1</v>
      </c>
      <c r="C33" s="89"/>
      <c r="D33" s="48">
        <f>23.7+27</f>
        <v>50.7</v>
      </c>
      <c r="E33" s="49">
        <f>54.7-43.1+8.7</f>
        <v>20.3</v>
      </c>
      <c r="F33" s="49">
        <v>43.1</v>
      </c>
      <c r="G33" s="50">
        <v>3.1</v>
      </c>
      <c r="H33" s="50">
        <v>8.6999999999999993</v>
      </c>
      <c r="I33" s="49">
        <v>50.3</v>
      </c>
      <c r="J33" s="50">
        <v>24.3</v>
      </c>
      <c r="K33" s="50">
        <v>59.9</v>
      </c>
      <c r="L33" s="50">
        <v>12.1</v>
      </c>
      <c r="M33" s="56">
        <v>364.6</v>
      </c>
      <c r="N33" s="136">
        <v>1978</v>
      </c>
      <c r="O33" s="137"/>
    </row>
    <row r="34" spans="1:15" ht="39.75" customHeight="1">
      <c r="B34" s="90">
        <f t="shared" si="0"/>
        <v>823.7</v>
      </c>
      <c r="C34" s="91"/>
      <c r="D34" s="52">
        <f>35.7+32.7</f>
        <v>68.400000000000006</v>
      </c>
      <c r="E34" s="53">
        <f>67.9-51.5+12.6</f>
        <v>29.000000000000007</v>
      </c>
      <c r="F34" s="53">
        <v>51.5</v>
      </c>
      <c r="G34" s="54">
        <v>3.2</v>
      </c>
      <c r="H34" s="54">
        <v>7.2</v>
      </c>
      <c r="I34" s="53">
        <v>54.7</v>
      </c>
      <c r="J34" s="54">
        <v>45.8</v>
      </c>
      <c r="K34" s="54">
        <v>83.7</v>
      </c>
      <c r="L34" s="54">
        <v>14.8</v>
      </c>
      <c r="M34" s="55">
        <v>465.4</v>
      </c>
      <c r="N34" s="138">
        <v>1979</v>
      </c>
      <c r="O34" s="139"/>
    </row>
    <row r="35" spans="1:15" ht="39.75" customHeight="1">
      <c r="B35" s="88">
        <f t="shared" si="0"/>
        <v>1070.5</v>
      </c>
      <c r="C35" s="89"/>
      <c r="D35" s="48">
        <v>75.400000000000006</v>
      </c>
      <c r="E35" s="49">
        <v>37.700000000000003</v>
      </c>
      <c r="F35" s="49">
        <v>55.3</v>
      </c>
      <c r="G35" s="50">
        <v>4.3</v>
      </c>
      <c r="H35" s="50">
        <v>10</v>
      </c>
      <c r="I35" s="49">
        <v>64.400000000000006</v>
      </c>
      <c r="J35" s="50">
        <v>63.6</v>
      </c>
      <c r="K35" s="50">
        <v>148.19999999999999</v>
      </c>
      <c r="L35" s="50">
        <v>31</v>
      </c>
      <c r="M35" s="56">
        <v>580.6</v>
      </c>
      <c r="N35" s="136">
        <v>1980</v>
      </c>
      <c r="O35" s="137"/>
    </row>
    <row r="36" spans="1:15" ht="39.75" customHeight="1">
      <c r="B36" s="90">
        <f t="shared" si="0"/>
        <v>1330.6999999999998</v>
      </c>
      <c r="C36" s="91"/>
      <c r="D36" s="52">
        <v>99.9</v>
      </c>
      <c r="E36" s="53">
        <v>49.8</v>
      </c>
      <c r="F36" s="53">
        <v>62.8</v>
      </c>
      <c r="G36" s="54">
        <v>5</v>
      </c>
      <c r="H36" s="54">
        <v>14.7</v>
      </c>
      <c r="I36" s="53">
        <v>87</v>
      </c>
      <c r="J36" s="54">
        <v>77.2</v>
      </c>
      <c r="K36" s="54">
        <v>177.4</v>
      </c>
      <c r="L36" s="54">
        <v>50.5</v>
      </c>
      <c r="M36" s="55">
        <v>706.4</v>
      </c>
      <c r="N36" s="138">
        <v>1981</v>
      </c>
      <c r="O36" s="139"/>
    </row>
    <row r="37" spans="1:15" ht="39.75" customHeight="1">
      <c r="B37" s="88">
        <f t="shared" si="0"/>
        <v>1553.5</v>
      </c>
      <c r="C37" s="89"/>
      <c r="D37" s="48">
        <v>103.4</v>
      </c>
      <c r="E37" s="49">
        <v>77.8</v>
      </c>
      <c r="F37" s="49">
        <v>82</v>
      </c>
      <c r="G37" s="50">
        <v>6.1</v>
      </c>
      <c r="H37" s="50">
        <v>39.1</v>
      </c>
      <c r="I37" s="49">
        <v>46.1</v>
      </c>
      <c r="J37" s="50">
        <v>78.3</v>
      </c>
      <c r="K37" s="50">
        <v>201.1</v>
      </c>
      <c r="L37" s="50">
        <v>36.200000000000003</v>
      </c>
      <c r="M37" s="56">
        <v>883.4</v>
      </c>
      <c r="N37" s="136">
        <v>1982</v>
      </c>
      <c r="O37" s="137"/>
    </row>
    <row r="38" spans="1:15" ht="39.75" customHeight="1">
      <c r="B38" s="90">
        <f t="shared" si="0"/>
        <v>1863.3000000000002</v>
      </c>
      <c r="C38" s="91"/>
      <c r="D38" s="52">
        <v>123.7</v>
      </c>
      <c r="E38" s="53">
        <v>90.6</v>
      </c>
      <c r="F38" s="53">
        <v>82</v>
      </c>
      <c r="G38" s="54">
        <v>5.0999999999999996</v>
      </c>
      <c r="H38" s="54">
        <v>64.7</v>
      </c>
      <c r="I38" s="53">
        <v>68.5</v>
      </c>
      <c r="J38" s="54">
        <v>97.3</v>
      </c>
      <c r="K38" s="54">
        <v>247.6</v>
      </c>
      <c r="L38" s="54">
        <v>48.4</v>
      </c>
      <c r="M38" s="55">
        <v>1035.4000000000001</v>
      </c>
      <c r="N38" s="138">
        <v>1983</v>
      </c>
      <c r="O38" s="139"/>
    </row>
    <row r="39" spans="1:15" ht="39.75" customHeight="1">
      <c r="B39" s="88">
        <f t="shared" si="0"/>
        <v>2136</v>
      </c>
      <c r="C39" s="89"/>
      <c r="D39" s="48">
        <v>139.69999999999999</v>
      </c>
      <c r="E39" s="49">
        <v>104.6</v>
      </c>
      <c r="F39" s="49">
        <v>83.2</v>
      </c>
      <c r="G39" s="50">
        <v>5.9</v>
      </c>
      <c r="H39" s="50">
        <v>89.1</v>
      </c>
      <c r="I39" s="49">
        <v>71.7</v>
      </c>
      <c r="J39" s="50">
        <v>111.9</v>
      </c>
      <c r="K39" s="50">
        <v>315.60000000000002</v>
      </c>
      <c r="L39" s="50">
        <v>44.5</v>
      </c>
      <c r="M39" s="56">
        <v>1169.8</v>
      </c>
      <c r="N39" s="136">
        <v>1984</v>
      </c>
      <c r="O39" s="137"/>
    </row>
    <row r="40" spans="1:15" ht="39.75" customHeight="1">
      <c r="B40" s="90">
        <f t="shared" si="0"/>
        <v>2392.1000000000004</v>
      </c>
      <c r="C40" s="91"/>
      <c r="D40" s="52">
        <v>165.7</v>
      </c>
      <c r="E40" s="53">
        <v>100.5</v>
      </c>
      <c r="F40" s="53">
        <v>100.7</v>
      </c>
      <c r="G40" s="54">
        <v>5.9</v>
      </c>
      <c r="H40" s="54">
        <v>103.8</v>
      </c>
      <c r="I40" s="53">
        <v>125.1</v>
      </c>
      <c r="J40" s="54">
        <v>121.3</v>
      </c>
      <c r="K40" s="54">
        <v>337.5</v>
      </c>
      <c r="L40" s="54">
        <v>57.2</v>
      </c>
      <c r="M40" s="55">
        <v>1274.4000000000001</v>
      </c>
      <c r="N40" s="138">
        <v>1985</v>
      </c>
      <c r="O40" s="139"/>
    </row>
    <row r="41" spans="1:15" ht="39.75" customHeight="1">
      <c r="B41" s="88">
        <f t="shared" si="0"/>
        <v>2634.8</v>
      </c>
      <c r="C41" s="89"/>
      <c r="D41" s="48">
        <v>176.8</v>
      </c>
      <c r="E41" s="49">
        <v>111</v>
      </c>
      <c r="F41" s="49">
        <v>103.3</v>
      </c>
      <c r="G41" s="50">
        <v>5.3</v>
      </c>
      <c r="H41" s="50">
        <v>118.7</v>
      </c>
      <c r="I41" s="49">
        <v>130.80000000000001</v>
      </c>
      <c r="J41" s="50">
        <v>156.19999999999999</v>
      </c>
      <c r="K41" s="50">
        <v>348.1</v>
      </c>
      <c r="L41" s="50">
        <v>59.6</v>
      </c>
      <c r="M41" s="56">
        <v>1425</v>
      </c>
      <c r="N41" s="136">
        <v>1986</v>
      </c>
      <c r="O41" s="137"/>
    </row>
    <row r="42" spans="1:15" ht="39.75" customHeight="1">
      <c r="B42" s="90">
        <f t="shared" si="0"/>
        <v>2898.5</v>
      </c>
      <c r="C42" s="91"/>
      <c r="D42" s="52">
        <v>191.7</v>
      </c>
      <c r="E42" s="53">
        <v>125.7</v>
      </c>
      <c r="F42" s="53">
        <v>103.5</v>
      </c>
      <c r="G42" s="54">
        <v>8.6</v>
      </c>
      <c r="H42" s="54">
        <v>112.6</v>
      </c>
      <c r="I42" s="53">
        <v>133.19999999999999</v>
      </c>
      <c r="J42" s="54">
        <v>127.3</v>
      </c>
      <c r="K42" s="54">
        <v>381.6</v>
      </c>
      <c r="L42" s="54">
        <v>50.3</v>
      </c>
      <c r="M42" s="55">
        <v>1664</v>
      </c>
      <c r="N42" s="138">
        <v>1987</v>
      </c>
      <c r="O42" s="139"/>
    </row>
    <row r="43" spans="1:15" ht="39.75" customHeight="1">
      <c r="B43" s="88">
        <f t="shared" si="0"/>
        <v>3250.5</v>
      </c>
      <c r="C43" s="89"/>
      <c r="D43" s="48">
        <v>227.4</v>
      </c>
      <c r="E43" s="49">
        <v>145.6</v>
      </c>
      <c r="F43" s="49">
        <v>105.5</v>
      </c>
      <c r="G43" s="50">
        <v>13.5</v>
      </c>
      <c r="H43" s="50">
        <v>115.2</v>
      </c>
      <c r="I43" s="49">
        <v>167.4</v>
      </c>
      <c r="J43" s="50">
        <v>110.6</v>
      </c>
      <c r="K43" s="50">
        <v>552.29999999999995</v>
      </c>
      <c r="L43" s="50">
        <v>65.7</v>
      </c>
      <c r="M43" s="56">
        <v>1747.3</v>
      </c>
      <c r="N43" s="136">
        <v>1988</v>
      </c>
      <c r="O43" s="137"/>
    </row>
    <row r="44" spans="1:15" ht="39.75" customHeight="1">
      <c r="B44" s="90">
        <f t="shared" si="0"/>
        <v>3780.3</v>
      </c>
      <c r="C44" s="91"/>
      <c r="D44" s="52">
        <v>359.7</v>
      </c>
      <c r="E44" s="53">
        <v>170.4</v>
      </c>
      <c r="F44" s="53">
        <v>110.4</v>
      </c>
      <c r="G44" s="54">
        <v>16.2</v>
      </c>
      <c r="H44" s="54">
        <v>221.2</v>
      </c>
      <c r="I44" s="53">
        <v>172.5</v>
      </c>
      <c r="J44" s="54">
        <v>161.1</v>
      </c>
      <c r="K44" s="54">
        <v>504.9</v>
      </c>
      <c r="L44" s="54">
        <f>12.2+72.4</f>
        <v>84.600000000000009</v>
      </c>
      <c r="M44" s="55">
        <f>413.2+1566.1</f>
        <v>1979.3</v>
      </c>
      <c r="N44" s="138">
        <v>1989</v>
      </c>
      <c r="O44" s="139"/>
    </row>
    <row r="45" spans="1:15" ht="39.75" customHeight="1">
      <c r="B45" s="88">
        <f t="shared" si="0"/>
        <v>4090</v>
      </c>
      <c r="C45" s="89"/>
      <c r="D45" s="48">
        <v>416.4</v>
      </c>
      <c r="E45" s="49">
        <v>174.4</v>
      </c>
      <c r="F45" s="49">
        <v>138</v>
      </c>
      <c r="G45" s="50">
        <v>18.2</v>
      </c>
      <c r="H45" s="50">
        <v>449.2</v>
      </c>
      <c r="I45" s="49">
        <v>178.4</v>
      </c>
      <c r="J45" s="50">
        <v>168.8</v>
      </c>
      <c r="K45" s="50">
        <v>459.8</v>
      </c>
      <c r="L45" s="50">
        <f>12.7+117.7</f>
        <v>130.4</v>
      </c>
      <c r="M45" s="56">
        <f>401.1+1555.3</f>
        <v>1956.4</v>
      </c>
      <c r="N45" s="136">
        <v>1990</v>
      </c>
      <c r="O45" s="137"/>
    </row>
    <row r="46" spans="1:15" ht="39.75" customHeight="1">
      <c r="B46" s="90">
        <f t="shared" si="0"/>
        <v>5599.1</v>
      </c>
      <c r="C46" s="91"/>
      <c r="D46" s="52">
        <v>515.6</v>
      </c>
      <c r="E46" s="53">
        <v>188.6</v>
      </c>
      <c r="F46" s="53">
        <v>160</v>
      </c>
      <c r="G46" s="54">
        <v>33.799999999999997</v>
      </c>
      <c r="H46" s="54">
        <v>408.7</v>
      </c>
      <c r="I46" s="53">
        <v>155.80000000000001</v>
      </c>
      <c r="J46" s="54">
        <v>212.4</v>
      </c>
      <c r="K46" s="54">
        <v>1260.4000000000001</v>
      </c>
      <c r="L46" s="54">
        <f>10.7+96.2</f>
        <v>106.9</v>
      </c>
      <c r="M46" s="55">
        <f>573.2+1983.7</f>
        <v>2556.9</v>
      </c>
      <c r="N46" s="138">
        <v>1991</v>
      </c>
      <c r="O46" s="139"/>
    </row>
    <row r="47" spans="1:15" ht="39.75" customHeight="1">
      <c r="A47" s="9" t="s">
        <v>3</v>
      </c>
      <c r="B47" s="88">
        <f t="shared" si="0"/>
        <v>6311.1</v>
      </c>
      <c r="C47" s="89"/>
      <c r="D47" s="48">
        <v>580.9</v>
      </c>
      <c r="E47" s="49">
        <v>176.7</v>
      </c>
      <c r="F47" s="49">
        <v>171.8</v>
      </c>
      <c r="G47" s="50">
        <v>20.7</v>
      </c>
      <c r="H47" s="50">
        <v>423.1</v>
      </c>
      <c r="I47" s="49">
        <v>115.3</v>
      </c>
      <c r="J47" s="50">
        <v>91.5</v>
      </c>
      <c r="K47" s="50">
        <v>1596.5</v>
      </c>
      <c r="L47" s="50">
        <f>31.8+331.1</f>
        <v>362.90000000000003</v>
      </c>
      <c r="M47" s="56">
        <f>2117.7+654</f>
        <v>2771.7</v>
      </c>
      <c r="N47" s="136">
        <v>1992</v>
      </c>
      <c r="O47" s="137"/>
    </row>
    <row r="48" spans="1:15" s="17" customFormat="1" ht="5.25" customHeight="1">
      <c r="B48" s="92"/>
      <c r="C48" s="93"/>
      <c r="D48" s="57"/>
      <c r="E48" s="58"/>
      <c r="F48" s="58"/>
      <c r="G48" s="58"/>
      <c r="H48" s="58"/>
      <c r="I48" s="58"/>
      <c r="J48" s="58"/>
      <c r="K48" s="58"/>
      <c r="L48" s="58"/>
      <c r="M48" s="59"/>
      <c r="N48" s="77"/>
      <c r="O48" s="78"/>
    </row>
    <row r="49" spans="2:15" ht="12" customHeight="1">
      <c r="B49" s="10"/>
      <c r="C49" s="10"/>
      <c r="D49" s="11"/>
      <c r="E49" s="1"/>
      <c r="F49" s="1"/>
      <c r="G49" s="1"/>
      <c r="H49" s="1"/>
      <c r="I49" s="1"/>
      <c r="J49" s="1"/>
      <c r="K49" s="1"/>
      <c r="L49" s="1"/>
      <c r="M49" s="1"/>
      <c r="N49" s="12"/>
      <c r="O49" s="13"/>
    </row>
    <row r="50" spans="2:15" ht="12" customHeight="1">
      <c r="B50" s="10"/>
      <c r="C50" s="10"/>
      <c r="D50" s="11"/>
      <c r="E50" s="1"/>
      <c r="F50" s="1"/>
      <c r="G50" s="1"/>
      <c r="H50" s="1"/>
      <c r="I50" s="1"/>
      <c r="J50" s="1"/>
      <c r="K50" s="1"/>
      <c r="L50" s="1"/>
      <c r="M50" s="1"/>
      <c r="N50" s="12"/>
      <c r="O50" s="13"/>
    </row>
    <row r="51" spans="2:15" ht="18.75" customHeight="1">
      <c r="B51" s="10"/>
      <c r="C51" s="10"/>
      <c r="D51" s="11"/>
      <c r="E51" s="1"/>
      <c r="F51" s="1"/>
      <c r="G51" s="1"/>
      <c r="H51" s="1"/>
      <c r="I51" s="1"/>
      <c r="J51" s="1"/>
      <c r="K51" s="1"/>
      <c r="L51" s="1"/>
      <c r="M51" s="1"/>
      <c r="N51" s="12"/>
      <c r="O51" s="13"/>
    </row>
    <row r="52" spans="2:15" ht="12" customHeight="1">
      <c r="B52" s="10"/>
      <c r="C52" s="10"/>
      <c r="D52" s="11"/>
      <c r="E52" s="1"/>
      <c r="F52" s="1"/>
      <c r="G52" s="1"/>
      <c r="H52" s="1"/>
      <c r="I52" s="1"/>
      <c r="J52" s="1"/>
      <c r="K52" s="1"/>
      <c r="L52" s="1"/>
      <c r="M52" s="1"/>
      <c r="N52" s="12"/>
      <c r="O52" s="13"/>
    </row>
    <row r="53" spans="2:15" ht="26.25" customHeight="1">
      <c r="B53" s="151" t="s">
        <v>89</v>
      </c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</row>
    <row r="54" spans="2:15" ht="9" customHeight="1">
      <c r="B54" s="24"/>
      <c r="C54" s="25"/>
      <c r="D54" s="25"/>
      <c r="E54" s="25"/>
      <c r="F54" s="25"/>
      <c r="G54" s="25"/>
      <c r="H54" s="25"/>
      <c r="I54" s="26"/>
      <c r="J54" s="25"/>
      <c r="K54" s="25"/>
      <c r="L54" s="27"/>
      <c r="M54" s="28"/>
      <c r="N54" s="29"/>
      <c r="O54" s="25"/>
    </row>
    <row r="55" spans="2:15" ht="26.25" customHeight="1">
      <c r="B55" s="152" t="s">
        <v>88</v>
      </c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</row>
    <row r="56" spans="2:15" ht="12" customHeight="1">
      <c r="B56" s="30"/>
      <c r="C56" s="25"/>
      <c r="D56" s="25"/>
      <c r="E56" s="25"/>
      <c r="F56" s="26"/>
      <c r="G56" s="26"/>
      <c r="H56" s="26"/>
      <c r="I56" s="26"/>
      <c r="J56" s="26"/>
      <c r="K56" s="25"/>
      <c r="L56" s="25"/>
      <c r="M56" s="25"/>
      <c r="N56" s="29"/>
      <c r="O56" s="25"/>
    </row>
    <row r="57" spans="2:15" s="15" customFormat="1" ht="23.25" customHeight="1">
      <c r="B57" s="112" t="s">
        <v>82</v>
      </c>
      <c r="C57" s="31"/>
      <c r="D57" s="31"/>
      <c r="E57" s="31"/>
      <c r="F57" s="31"/>
      <c r="G57" s="32"/>
      <c r="H57" s="32"/>
      <c r="I57" s="33"/>
      <c r="J57" s="34"/>
      <c r="K57" s="31"/>
      <c r="L57" s="35"/>
      <c r="M57" s="35"/>
      <c r="N57" s="113" t="s">
        <v>71</v>
      </c>
      <c r="O57" s="60"/>
    </row>
    <row r="58" spans="2:15" s="17" customFormat="1" ht="3" customHeight="1">
      <c r="B58" s="61"/>
      <c r="C58" s="61"/>
      <c r="D58" s="61"/>
      <c r="E58" s="61"/>
      <c r="F58" s="61"/>
      <c r="G58" s="62"/>
      <c r="H58" s="62"/>
      <c r="I58" s="62"/>
      <c r="J58" s="62"/>
      <c r="K58" s="62"/>
      <c r="L58" s="62"/>
      <c r="M58" s="62"/>
      <c r="N58" s="61"/>
      <c r="O58" s="61"/>
    </row>
    <row r="59" spans="2:15" ht="25.7" customHeight="1">
      <c r="B59" s="123"/>
      <c r="C59" s="124"/>
      <c r="D59" s="124"/>
      <c r="E59" s="125"/>
      <c r="F59" s="124"/>
      <c r="G59" s="126"/>
      <c r="H59" s="140" t="s">
        <v>80</v>
      </c>
      <c r="I59" s="140"/>
      <c r="J59" s="140"/>
      <c r="K59" s="142" t="s">
        <v>78</v>
      </c>
      <c r="L59" s="140"/>
      <c r="M59" s="143"/>
      <c r="N59" s="127"/>
      <c r="O59" s="128"/>
    </row>
    <row r="60" spans="2:15" ht="25.7" customHeight="1">
      <c r="B60" s="99"/>
      <c r="C60" s="43"/>
      <c r="D60" s="43" t="s">
        <v>79</v>
      </c>
      <c r="E60" s="43" t="s">
        <v>84</v>
      </c>
      <c r="F60" s="43" t="s">
        <v>1</v>
      </c>
      <c r="G60" s="43"/>
      <c r="H60" s="141" t="s">
        <v>56</v>
      </c>
      <c r="I60" s="141"/>
      <c r="J60" s="141"/>
      <c r="K60" s="144" t="s">
        <v>57</v>
      </c>
      <c r="L60" s="141"/>
      <c r="M60" s="145"/>
      <c r="N60" s="40"/>
      <c r="O60" s="41"/>
    </row>
    <row r="61" spans="2:15" ht="25.7" customHeight="1">
      <c r="B61" s="99" t="s">
        <v>7</v>
      </c>
      <c r="C61" s="43" t="s">
        <v>13</v>
      </c>
      <c r="D61" s="43" t="s">
        <v>58</v>
      </c>
      <c r="E61" s="43" t="s">
        <v>85</v>
      </c>
      <c r="F61" s="43" t="s">
        <v>22</v>
      </c>
      <c r="G61" s="43" t="s">
        <v>13</v>
      </c>
      <c r="H61" s="63" t="s">
        <v>77</v>
      </c>
      <c r="I61" s="64" t="s">
        <v>59</v>
      </c>
      <c r="J61" s="65" t="s">
        <v>59</v>
      </c>
      <c r="K61" s="66" t="s">
        <v>77</v>
      </c>
      <c r="L61" s="64" t="s">
        <v>59</v>
      </c>
      <c r="M61" s="63" t="s">
        <v>59</v>
      </c>
      <c r="N61" s="148" t="s">
        <v>15</v>
      </c>
      <c r="O61" s="149"/>
    </row>
    <row r="62" spans="2:15" ht="25.7" customHeight="1">
      <c r="B62" s="99" t="s">
        <v>13</v>
      </c>
      <c r="C62" s="43" t="s">
        <v>60</v>
      </c>
      <c r="D62" s="43" t="s">
        <v>61</v>
      </c>
      <c r="E62" s="43" t="s">
        <v>62</v>
      </c>
      <c r="F62" s="43" t="s">
        <v>63</v>
      </c>
      <c r="G62" s="43" t="s">
        <v>23</v>
      </c>
      <c r="H62" s="67" t="s">
        <v>72</v>
      </c>
      <c r="I62" s="43" t="s">
        <v>21</v>
      </c>
      <c r="J62" s="68" t="s">
        <v>24</v>
      </c>
      <c r="K62" s="69" t="s">
        <v>72</v>
      </c>
      <c r="L62" s="43" t="s">
        <v>21</v>
      </c>
      <c r="M62" s="67" t="s">
        <v>24</v>
      </c>
      <c r="N62" s="148" t="s">
        <v>25</v>
      </c>
      <c r="O62" s="149"/>
    </row>
    <row r="63" spans="2:15" s="16" customFormat="1" ht="25.7" customHeight="1">
      <c r="B63" s="99"/>
      <c r="C63" s="43"/>
      <c r="D63" s="43" t="s">
        <v>53</v>
      </c>
      <c r="E63" s="43" t="s">
        <v>64</v>
      </c>
      <c r="F63" s="43" t="s">
        <v>65</v>
      </c>
      <c r="G63" s="43"/>
      <c r="H63" s="67" t="s">
        <v>31</v>
      </c>
      <c r="I63" s="43"/>
      <c r="J63" s="70"/>
      <c r="K63" s="69" t="s">
        <v>31</v>
      </c>
      <c r="L63" s="43"/>
      <c r="M63" s="67"/>
      <c r="N63" s="84"/>
      <c r="O63" s="85"/>
    </row>
    <row r="64" spans="2:15" s="16" customFormat="1" ht="25.7" customHeight="1">
      <c r="B64" s="99" t="s">
        <v>39</v>
      </c>
      <c r="C64" s="43" t="s">
        <v>32</v>
      </c>
      <c r="D64" s="43" t="s">
        <v>66</v>
      </c>
      <c r="E64" s="43" t="s">
        <v>67</v>
      </c>
      <c r="F64" s="43" t="s">
        <v>68</v>
      </c>
      <c r="G64" s="43" t="s">
        <v>46</v>
      </c>
      <c r="H64" s="67" t="s">
        <v>37</v>
      </c>
      <c r="I64" s="43" t="s">
        <v>43</v>
      </c>
      <c r="J64" s="68" t="s">
        <v>36</v>
      </c>
      <c r="K64" s="69" t="s">
        <v>37</v>
      </c>
      <c r="L64" s="43" t="s">
        <v>43</v>
      </c>
      <c r="M64" s="67" t="s">
        <v>36</v>
      </c>
      <c r="N64" s="148" t="s">
        <v>38</v>
      </c>
      <c r="O64" s="149"/>
    </row>
    <row r="65" spans="2:15" s="16" customFormat="1" ht="25.7" customHeight="1">
      <c r="B65" s="100" t="s">
        <v>50</v>
      </c>
      <c r="C65" s="47" t="s">
        <v>50</v>
      </c>
      <c r="D65" s="47" t="s">
        <v>69</v>
      </c>
      <c r="E65" s="47" t="s">
        <v>70</v>
      </c>
      <c r="F65" s="47" t="s">
        <v>48</v>
      </c>
      <c r="G65" s="47" t="s">
        <v>50</v>
      </c>
      <c r="H65" s="71" t="s">
        <v>55</v>
      </c>
      <c r="I65" s="47" t="s">
        <v>44</v>
      </c>
      <c r="J65" s="72" t="s">
        <v>47</v>
      </c>
      <c r="K65" s="73" t="s">
        <v>55</v>
      </c>
      <c r="L65" s="47" t="s">
        <v>44</v>
      </c>
      <c r="M65" s="71" t="s">
        <v>47</v>
      </c>
      <c r="N65" s="150" t="s">
        <v>49</v>
      </c>
      <c r="O65" s="147"/>
    </row>
    <row r="66" spans="2:15" ht="54" customHeight="1">
      <c r="B66" s="101">
        <f t="shared" ref="B66:B78" si="1">M66+L66+K66+J66+I66+H66+G66+F66+E66+D66+C66</f>
        <v>6747.5</v>
      </c>
      <c r="C66" s="49">
        <v>781</v>
      </c>
      <c r="D66" s="49">
        <v>492.7</v>
      </c>
      <c r="E66" s="49">
        <v>344</v>
      </c>
      <c r="F66" s="49">
        <v>180.8</v>
      </c>
      <c r="G66" s="49">
        <v>1525.3</v>
      </c>
      <c r="H66" s="49">
        <v>2327.1</v>
      </c>
      <c r="I66" s="49">
        <v>35.200000000000003</v>
      </c>
      <c r="J66" s="49">
        <f>33.1+25.7+234.4</f>
        <v>293.2</v>
      </c>
      <c r="K66" s="49">
        <v>700.5</v>
      </c>
      <c r="L66" s="49">
        <v>5.7</v>
      </c>
      <c r="M66" s="56">
        <f>44.7+7.7+9.6</f>
        <v>62.000000000000007</v>
      </c>
      <c r="N66" s="104" t="s">
        <v>96</v>
      </c>
      <c r="O66" s="105"/>
    </row>
    <row r="67" spans="2:15" ht="54" customHeight="1">
      <c r="B67" s="102">
        <f t="shared" si="1"/>
        <v>7527.8</v>
      </c>
      <c r="C67" s="53">
        <v>868.8</v>
      </c>
      <c r="D67" s="53">
        <v>582.79999999999995</v>
      </c>
      <c r="E67" s="53">
        <v>362.4</v>
      </c>
      <c r="F67" s="53">
        <v>189</v>
      </c>
      <c r="G67" s="53">
        <v>1765.5</v>
      </c>
      <c r="H67" s="53">
        <v>2579.6</v>
      </c>
      <c r="I67" s="54">
        <v>32.6</v>
      </c>
      <c r="J67" s="54">
        <f>58.2+11.6+306.5</f>
        <v>376.3</v>
      </c>
      <c r="K67" s="54">
        <v>720.6</v>
      </c>
      <c r="L67" s="54">
        <v>6.4</v>
      </c>
      <c r="M67" s="55">
        <f>33.2+6.2+4.4</f>
        <v>43.800000000000004</v>
      </c>
      <c r="N67" s="106">
        <v>1994</v>
      </c>
      <c r="O67" s="107"/>
    </row>
    <row r="68" spans="2:15" s="17" customFormat="1" ht="54" customHeight="1">
      <c r="B68" s="101">
        <f t="shared" si="1"/>
        <v>8430.4000000000015</v>
      </c>
      <c r="C68" s="49">
        <v>993.4</v>
      </c>
      <c r="D68" s="49">
        <v>701.7</v>
      </c>
      <c r="E68" s="49">
        <v>404.3</v>
      </c>
      <c r="F68" s="49">
        <v>181.3</v>
      </c>
      <c r="G68" s="49">
        <v>2074.9</v>
      </c>
      <c r="H68" s="49">
        <v>2818</v>
      </c>
      <c r="I68" s="49">
        <v>37.299999999999997</v>
      </c>
      <c r="J68" s="49">
        <f>65.6+12.7+363.3</f>
        <v>441.6</v>
      </c>
      <c r="K68" s="49">
        <v>720</v>
      </c>
      <c r="L68" s="49">
        <v>4.9000000000000004</v>
      </c>
      <c r="M68" s="56">
        <f>38.2+8.6+6.2</f>
        <v>53.000000000000007</v>
      </c>
      <c r="N68" s="104">
        <v>1995</v>
      </c>
      <c r="O68" s="105"/>
    </row>
    <row r="69" spans="2:15" s="17" customFormat="1" ht="54" customHeight="1">
      <c r="B69" s="102">
        <f t="shared" si="1"/>
        <v>8857.7000000000007</v>
      </c>
      <c r="C69" s="53">
        <v>1075.5</v>
      </c>
      <c r="D69" s="53">
        <v>771</v>
      </c>
      <c r="E69" s="53">
        <v>390.5</v>
      </c>
      <c r="F69" s="53">
        <v>205.7</v>
      </c>
      <c r="G69" s="53">
        <v>2198.4</v>
      </c>
      <c r="H69" s="53">
        <v>2976.1</v>
      </c>
      <c r="I69" s="53">
        <v>46.4</v>
      </c>
      <c r="J69" s="53">
        <f>65.9+19.5+422.8</f>
        <v>508.20000000000005</v>
      </c>
      <c r="K69" s="53">
        <v>643.1</v>
      </c>
      <c r="L69" s="53">
        <v>4.9000000000000004</v>
      </c>
      <c r="M69" s="55">
        <f>26.8+5.1+6</f>
        <v>37.9</v>
      </c>
      <c r="N69" s="106">
        <v>1996</v>
      </c>
      <c r="O69" s="107"/>
    </row>
    <row r="70" spans="2:15" s="17" customFormat="1" ht="54" customHeight="1">
      <c r="B70" s="101">
        <f t="shared" si="1"/>
        <v>9679.2000000000007</v>
      </c>
      <c r="C70" s="49">
        <v>1232.2</v>
      </c>
      <c r="D70" s="49">
        <v>1047.7</v>
      </c>
      <c r="E70" s="49">
        <v>370.3</v>
      </c>
      <c r="F70" s="49">
        <v>279</v>
      </c>
      <c r="G70" s="49">
        <v>2187.1</v>
      </c>
      <c r="H70" s="49">
        <v>3231.8</v>
      </c>
      <c r="I70" s="49">
        <v>51.8</v>
      </c>
      <c r="J70" s="49">
        <f>57.8+20+451.4</f>
        <v>529.19999999999993</v>
      </c>
      <c r="K70" s="49">
        <v>698.7</v>
      </c>
      <c r="L70" s="49">
        <v>4.7</v>
      </c>
      <c r="M70" s="56">
        <f>36.8+3.9+6</f>
        <v>46.699999999999996</v>
      </c>
      <c r="N70" s="104">
        <v>1997</v>
      </c>
      <c r="O70" s="105"/>
    </row>
    <row r="71" spans="2:15" s="17" customFormat="1" ht="54" customHeight="1">
      <c r="B71" s="102">
        <f t="shared" si="1"/>
        <v>10460.199999999999</v>
      </c>
      <c r="C71" s="53">
        <v>1506.4</v>
      </c>
      <c r="D71" s="53">
        <v>1181.3</v>
      </c>
      <c r="E71" s="53">
        <v>357.8</v>
      </c>
      <c r="F71" s="53">
        <v>182.4</v>
      </c>
      <c r="G71" s="53">
        <v>2183.5</v>
      </c>
      <c r="H71" s="53">
        <v>3472.8</v>
      </c>
      <c r="I71" s="53">
        <v>29.6</v>
      </c>
      <c r="J71" s="53">
        <f>150+16.6+575.7</f>
        <v>742.30000000000007</v>
      </c>
      <c r="K71" s="53">
        <v>742.8</v>
      </c>
      <c r="L71" s="53">
        <v>2</v>
      </c>
      <c r="M71" s="55">
        <f>43.7+3+12.6</f>
        <v>59.300000000000004</v>
      </c>
      <c r="N71" s="108" t="s">
        <v>97</v>
      </c>
      <c r="O71" s="109"/>
    </row>
    <row r="72" spans="2:15" s="17" customFormat="1" ht="54" customHeight="1">
      <c r="B72" s="101">
        <f t="shared" si="1"/>
        <v>11551.199999999999</v>
      </c>
      <c r="C72" s="49">
        <v>1689.9</v>
      </c>
      <c r="D72" s="49">
        <v>1316.6</v>
      </c>
      <c r="E72" s="49">
        <v>333.6</v>
      </c>
      <c r="F72" s="49">
        <v>263</v>
      </c>
      <c r="G72" s="49">
        <v>2329.1999999999998</v>
      </c>
      <c r="H72" s="49">
        <v>3835.1</v>
      </c>
      <c r="I72" s="49">
        <v>36.4</v>
      </c>
      <c r="J72" s="49">
        <f>171.3+15.6+737.2</f>
        <v>924.1</v>
      </c>
      <c r="K72" s="49">
        <v>757</v>
      </c>
      <c r="L72" s="49">
        <v>2.7</v>
      </c>
      <c r="M72" s="56">
        <f>48.2+4.5+10.9</f>
        <v>63.6</v>
      </c>
      <c r="N72" s="104">
        <f>N70+2</f>
        <v>1999</v>
      </c>
      <c r="O72" s="105"/>
    </row>
    <row r="73" spans="2:15" s="17" customFormat="1" ht="54" customHeight="1">
      <c r="B73" s="102">
        <f t="shared" si="1"/>
        <v>12913.5</v>
      </c>
      <c r="C73" s="53">
        <v>2015.7</v>
      </c>
      <c r="D73" s="53">
        <v>1377.9</v>
      </c>
      <c r="E73" s="53">
        <v>323.39999999999998</v>
      </c>
      <c r="F73" s="53">
        <v>316.7</v>
      </c>
      <c r="G73" s="53">
        <v>2707.7</v>
      </c>
      <c r="H73" s="53">
        <v>4193.8999999999996</v>
      </c>
      <c r="I73" s="53">
        <v>54.4</v>
      </c>
      <c r="J73" s="53">
        <f>224.5+11+736.8</f>
        <v>972.3</v>
      </c>
      <c r="K73" s="53">
        <v>881.1</v>
      </c>
      <c r="L73" s="53">
        <v>4.5999999999999996</v>
      </c>
      <c r="M73" s="55">
        <f>53.1+3.4+9.3</f>
        <v>65.8</v>
      </c>
      <c r="N73" s="106">
        <f>N72+1</f>
        <v>2000</v>
      </c>
      <c r="O73" s="107"/>
    </row>
    <row r="74" spans="2:15" s="17" customFormat="1" ht="54" customHeight="1">
      <c r="B74" s="101">
        <f t="shared" si="1"/>
        <v>14153.600000000002</v>
      </c>
      <c r="C74" s="49">
        <v>2470.8000000000002</v>
      </c>
      <c r="D74" s="49">
        <v>1436.2</v>
      </c>
      <c r="E74" s="49">
        <v>336.1</v>
      </c>
      <c r="F74" s="49">
        <v>285.2</v>
      </c>
      <c r="G74" s="49">
        <v>2987.4</v>
      </c>
      <c r="H74" s="49">
        <v>4472.3999999999996</v>
      </c>
      <c r="I74" s="49">
        <v>66.099999999999994</v>
      </c>
      <c r="J74" s="49">
        <f>9.4+761.4+174.3</f>
        <v>945.09999999999991</v>
      </c>
      <c r="K74" s="49">
        <v>1036.8</v>
      </c>
      <c r="L74" s="49">
        <v>4.5</v>
      </c>
      <c r="M74" s="56">
        <f>85.7+2.4+24.9</f>
        <v>113</v>
      </c>
      <c r="N74" s="104">
        <f>N73+1</f>
        <v>2001</v>
      </c>
      <c r="O74" s="105"/>
    </row>
    <row r="75" spans="2:15" s="17" customFormat="1" ht="54" customHeight="1">
      <c r="B75" s="102">
        <f t="shared" si="1"/>
        <v>15119.3</v>
      </c>
      <c r="C75" s="53">
        <v>2546.9</v>
      </c>
      <c r="D75" s="53">
        <v>1545</v>
      </c>
      <c r="E75" s="53">
        <v>318.10000000000002</v>
      </c>
      <c r="F75" s="53">
        <v>255.3</v>
      </c>
      <c r="G75" s="53">
        <v>3345.1</v>
      </c>
      <c r="H75" s="53">
        <v>4854.2</v>
      </c>
      <c r="I75" s="53">
        <v>63.5</v>
      </c>
      <c r="J75" s="53">
        <f>163.5+15.9+646.9</f>
        <v>826.3</v>
      </c>
      <c r="K75" s="53">
        <v>1240.5</v>
      </c>
      <c r="L75" s="53">
        <v>7.1</v>
      </c>
      <c r="M75" s="55">
        <f>97.7+7+12.6</f>
        <v>117.3</v>
      </c>
      <c r="N75" s="106">
        <f>N74+1</f>
        <v>2002</v>
      </c>
      <c r="O75" s="107"/>
    </row>
    <row r="76" spans="2:15" s="17" customFormat="1" ht="54" customHeight="1">
      <c r="B76" s="101">
        <f t="shared" si="1"/>
        <v>15701.5</v>
      </c>
      <c r="C76" s="49">
        <v>2457.6999999999998</v>
      </c>
      <c r="D76" s="49">
        <v>1623.2</v>
      </c>
      <c r="E76" s="49">
        <v>355.5</v>
      </c>
      <c r="F76" s="49">
        <v>269.89999999999998</v>
      </c>
      <c r="G76" s="49">
        <v>3104.7</v>
      </c>
      <c r="H76" s="49">
        <v>5262.5</v>
      </c>
      <c r="I76" s="49">
        <v>76.099999999999994</v>
      </c>
      <c r="J76" s="49">
        <f>261.1+11.9+398.1</f>
        <v>671.1</v>
      </c>
      <c r="K76" s="49">
        <v>1710.6</v>
      </c>
      <c r="L76" s="49">
        <v>10.4</v>
      </c>
      <c r="M76" s="56">
        <f>119.5+15.8+24.5</f>
        <v>159.80000000000001</v>
      </c>
      <c r="N76" s="104">
        <f>N75+1</f>
        <v>2003</v>
      </c>
      <c r="O76" s="105"/>
    </row>
    <row r="77" spans="2:15" s="17" customFormat="1" ht="54" customHeight="1">
      <c r="B77" s="102">
        <f t="shared" si="1"/>
        <v>17821.199999999997</v>
      </c>
      <c r="C77" s="53">
        <v>2688.7</v>
      </c>
      <c r="D77" s="53">
        <v>1874.3</v>
      </c>
      <c r="E77" s="53">
        <v>388.2</v>
      </c>
      <c r="F77" s="53">
        <v>336.4</v>
      </c>
      <c r="G77" s="53">
        <v>3468.8</v>
      </c>
      <c r="H77" s="53">
        <v>5892.7</v>
      </c>
      <c r="I77" s="53">
        <v>88.1</v>
      </c>
      <c r="J77" s="53">
        <v>698.2</v>
      </c>
      <c r="K77" s="53">
        <v>2205.1</v>
      </c>
      <c r="L77" s="53">
        <v>9.6</v>
      </c>
      <c r="M77" s="55">
        <v>171.1</v>
      </c>
      <c r="N77" s="106">
        <v>2004</v>
      </c>
      <c r="O77" s="107"/>
    </row>
    <row r="78" spans="2:15" s="17" customFormat="1" ht="54" customHeight="1">
      <c r="B78" s="101">
        <f t="shared" si="1"/>
        <v>21086.5</v>
      </c>
      <c r="C78" s="49">
        <v>3567.6</v>
      </c>
      <c r="D78" s="49">
        <v>2252.5</v>
      </c>
      <c r="E78" s="49">
        <v>432</v>
      </c>
      <c r="F78" s="49">
        <v>444.5</v>
      </c>
      <c r="G78" s="49">
        <v>3710.7</v>
      </c>
      <c r="H78" s="49">
        <v>6879.3</v>
      </c>
      <c r="I78" s="49">
        <v>66.099999999999994</v>
      </c>
      <c r="J78" s="49">
        <v>717.3</v>
      </c>
      <c r="K78" s="49">
        <v>2857.4</v>
      </c>
      <c r="L78" s="49">
        <v>11</v>
      </c>
      <c r="M78" s="56">
        <v>148.1</v>
      </c>
      <c r="N78" s="104">
        <v>2005</v>
      </c>
      <c r="O78" s="105"/>
    </row>
    <row r="79" spans="2:15" s="17" customFormat="1" ht="54" customHeight="1">
      <c r="B79" s="102">
        <f t="shared" ref="B79:B84" si="2">M79+L79+K79+J79+I79+H79+G79+F79+E79+D79+C79</f>
        <v>24237.599999999999</v>
      </c>
      <c r="C79" s="53">
        <v>3807.6</v>
      </c>
      <c r="D79" s="53">
        <v>3183.3</v>
      </c>
      <c r="E79" s="53">
        <v>492.9</v>
      </c>
      <c r="F79" s="53">
        <v>477.8</v>
      </c>
      <c r="G79" s="53">
        <v>4215.8999999999996</v>
      </c>
      <c r="H79" s="53">
        <v>8183</v>
      </c>
      <c r="I79" s="53">
        <v>84</v>
      </c>
      <c r="J79" s="53">
        <f>464.6+8.9+101.8</f>
        <v>575.29999999999995</v>
      </c>
      <c r="K79" s="53">
        <v>3083.8</v>
      </c>
      <c r="L79" s="53">
        <v>9.6999999999999993</v>
      </c>
      <c r="M79" s="55">
        <f>64.4+15.3+44.6</f>
        <v>124.30000000000001</v>
      </c>
      <c r="N79" s="106">
        <v>2006</v>
      </c>
      <c r="O79" s="107"/>
    </row>
    <row r="80" spans="2:15" s="17" customFormat="1" ht="54" customHeight="1">
      <c r="B80" s="101">
        <f t="shared" si="2"/>
        <v>26815.599999999999</v>
      </c>
      <c r="C80" s="49">
        <v>4164</v>
      </c>
      <c r="D80" s="49">
        <v>3523</v>
      </c>
      <c r="E80" s="49">
        <v>436.3</v>
      </c>
      <c r="F80" s="49">
        <v>526.70000000000005</v>
      </c>
      <c r="G80" s="49">
        <v>4793.2</v>
      </c>
      <c r="H80" s="49">
        <v>9228.2999999999993</v>
      </c>
      <c r="I80" s="49">
        <v>85.7</v>
      </c>
      <c r="J80" s="49">
        <f>592.5+43+50.3</f>
        <v>685.8</v>
      </c>
      <c r="K80" s="49">
        <v>3270.8</v>
      </c>
      <c r="L80" s="49">
        <v>15.3</v>
      </c>
      <c r="M80" s="56">
        <f>39.3+20.7+26.5</f>
        <v>86.5</v>
      </c>
      <c r="N80" s="104">
        <v>2007</v>
      </c>
      <c r="O80" s="105"/>
    </row>
    <row r="81" spans="2:17" s="17" customFormat="1" ht="54" customHeight="1">
      <c r="B81" s="103">
        <f t="shared" si="2"/>
        <v>29796.599999999995</v>
      </c>
      <c r="C81" s="74">
        <v>4112.3</v>
      </c>
      <c r="D81" s="74">
        <v>3803.5</v>
      </c>
      <c r="E81" s="74">
        <v>373.1</v>
      </c>
      <c r="F81" s="74">
        <v>561.1</v>
      </c>
      <c r="G81" s="74">
        <v>5522.2</v>
      </c>
      <c r="H81" s="74">
        <v>10692.4</v>
      </c>
      <c r="I81" s="74">
        <v>85.3</v>
      </c>
      <c r="J81" s="74">
        <f>595.4+3.4+262.8</f>
        <v>861.59999999999991</v>
      </c>
      <c r="K81" s="74">
        <v>3599.7</v>
      </c>
      <c r="L81" s="74">
        <v>51.1</v>
      </c>
      <c r="M81" s="75">
        <f>69.6+16.4+48.3</f>
        <v>134.30000000000001</v>
      </c>
      <c r="N81" s="110">
        <v>2008</v>
      </c>
      <c r="O81" s="111"/>
    </row>
    <row r="82" spans="2:17" s="17" customFormat="1" ht="54" customHeight="1">
      <c r="B82" s="101">
        <f t="shared" si="2"/>
        <v>31956.9</v>
      </c>
      <c r="C82" s="49">
        <v>3501.5</v>
      </c>
      <c r="D82" s="49">
        <v>4374.8</v>
      </c>
      <c r="E82" s="49">
        <v>371.7</v>
      </c>
      <c r="F82" s="49">
        <v>780.9</v>
      </c>
      <c r="G82" s="49">
        <v>5674.8</v>
      </c>
      <c r="H82" s="49">
        <v>11963.2</v>
      </c>
      <c r="I82" s="49">
        <v>115.7</v>
      </c>
      <c r="J82" s="49">
        <v>737.6</v>
      </c>
      <c r="K82" s="49">
        <v>4293.5</v>
      </c>
      <c r="L82" s="49">
        <v>33.5</v>
      </c>
      <c r="M82" s="56">
        <v>109.7</v>
      </c>
      <c r="N82" s="104">
        <v>2009</v>
      </c>
      <c r="O82" s="105"/>
      <c r="Q82" s="23"/>
    </row>
    <row r="83" spans="2:17" s="17" customFormat="1" ht="54" customHeight="1">
      <c r="B83" s="103">
        <f t="shared" si="2"/>
        <v>34973.1</v>
      </c>
      <c r="C83" s="74">
        <v>3521.1</v>
      </c>
      <c r="D83" s="74">
        <v>4949.7</v>
      </c>
      <c r="E83" s="74">
        <v>414.6</v>
      </c>
      <c r="F83" s="74">
        <v>665.9</v>
      </c>
      <c r="G83" s="74">
        <v>5990.8</v>
      </c>
      <c r="H83" s="74">
        <v>13438.9</v>
      </c>
      <c r="I83" s="74">
        <v>144.9</v>
      </c>
      <c r="J83" s="74">
        <v>793.5</v>
      </c>
      <c r="K83" s="74">
        <v>4905</v>
      </c>
      <c r="L83" s="74">
        <v>57.8</v>
      </c>
      <c r="M83" s="75">
        <v>90.9</v>
      </c>
      <c r="N83" s="110">
        <v>2010</v>
      </c>
      <c r="O83" s="111"/>
      <c r="Q83" s="23"/>
    </row>
    <row r="84" spans="2:17" s="17" customFormat="1" ht="54" customHeight="1">
      <c r="B84" s="101">
        <f t="shared" si="2"/>
        <v>37686.400000000001</v>
      </c>
      <c r="C84" s="49">
        <v>3959.4</v>
      </c>
      <c r="D84" s="49">
        <v>5397.3</v>
      </c>
      <c r="E84" s="49">
        <v>449</v>
      </c>
      <c r="F84" s="49">
        <v>637.4</v>
      </c>
      <c r="G84" s="49">
        <v>6164</v>
      </c>
      <c r="H84" s="49">
        <v>14263.3</v>
      </c>
      <c r="I84" s="49">
        <v>189</v>
      </c>
      <c r="J84" s="49">
        <v>819.9</v>
      </c>
      <c r="K84" s="49">
        <v>5642.5</v>
      </c>
      <c r="L84" s="49">
        <v>88</v>
      </c>
      <c r="M84" s="56">
        <v>76.599999999999994</v>
      </c>
      <c r="N84" s="104">
        <v>2011</v>
      </c>
      <c r="O84" s="105"/>
      <c r="Q84" s="23"/>
    </row>
    <row r="85" spans="2:17" s="17" customFormat="1" ht="54" customHeight="1">
      <c r="B85" s="103">
        <f t="shared" ref="B85:B94" si="3">M85+L85+K85+J85+I85+H85+G85+F85+E85+D85+C85</f>
        <v>39275.400000000009</v>
      </c>
      <c r="C85" s="74">
        <v>4243.8</v>
      </c>
      <c r="D85" s="74">
        <v>5848.3</v>
      </c>
      <c r="E85" s="74">
        <v>998.2</v>
      </c>
      <c r="F85" s="74">
        <v>646.70000000000005</v>
      </c>
      <c r="G85" s="74">
        <v>5827.2</v>
      </c>
      <c r="H85" s="74">
        <v>14273.1</v>
      </c>
      <c r="I85" s="74">
        <v>205.5</v>
      </c>
      <c r="J85" s="74">
        <v>947.8</v>
      </c>
      <c r="K85" s="74">
        <v>6114</v>
      </c>
      <c r="L85" s="74">
        <v>69.400000000000006</v>
      </c>
      <c r="M85" s="75">
        <v>101.4</v>
      </c>
      <c r="N85" s="110">
        <v>2012</v>
      </c>
      <c r="O85" s="111"/>
      <c r="Q85" s="23"/>
    </row>
    <row r="86" spans="2:17" s="17" customFormat="1" ht="54" customHeight="1">
      <c r="B86" s="101">
        <f t="shared" si="3"/>
        <v>42802.9</v>
      </c>
      <c r="C86" s="49">
        <v>4617.8</v>
      </c>
      <c r="D86" s="49">
        <v>6146.2</v>
      </c>
      <c r="E86" s="49">
        <v>842.7</v>
      </c>
      <c r="F86" s="49">
        <v>744</v>
      </c>
      <c r="G86" s="49">
        <v>6716.1</v>
      </c>
      <c r="H86" s="49">
        <v>15430.1</v>
      </c>
      <c r="I86" s="49">
        <v>209.1</v>
      </c>
      <c r="J86" s="49">
        <v>1140.3</v>
      </c>
      <c r="K86" s="49">
        <v>6765.7</v>
      </c>
      <c r="L86" s="49">
        <v>68.8</v>
      </c>
      <c r="M86" s="56">
        <v>122.1</v>
      </c>
      <c r="N86" s="104">
        <v>2013</v>
      </c>
      <c r="O86" s="122"/>
      <c r="Q86" s="23"/>
    </row>
    <row r="87" spans="2:17" s="17" customFormat="1" ht="54" customHeight="1">
      <c r="B87" s="103">
        <f t="shared" si="3"/>
        <v>44868.099999999991</v>
      </c>
      <c r="C87" s="74">
        <v>3902.1</v>
      </c>
      <c r="D87" s="74">
        <v>6773.7</v>
      </c>
      <c r="E87" s="74">
        <v>645.6</v>
      </c>
      <c r="F87" s="74">
        <v>1380</v>
      </c>
      <c r="G87" s="74">
        <v>6738.3</v>
      </c>
      <c r="H87" s="74">
        <v>16557.8</v>
      </c>
      <c r="I87" s="74">
        <v>273.3</v>
      </c>
      <c r="J87" s="74">
        <v>935.3</v>
      </c>
      <c r="K87" s="74">
        <v>7419</v>
      </c>
      <c r="L87" s="74">
        <v>87.1</v>
      </c>
      <c r="M87" s="75">
        <v>155.9</v>
      </c>
      <c r="N87" s="110">
        <v>2014</v>
      </c>
      <c r="O87" s="129"/>
      <c r="Q87" s="23"/>
    </row>
    <row r="88" spans="2:17" s="17" customFormat="1" ht="54" customHeight="1">
      <c r="B88" s="101">
        <f t="shared" si="3"/>
        <v>47133.200000000004</v>
      </c>
      <c r="C88" s="49">
        <v>3893.4</v>
      </c>
      <c r="D88" s="49">
        <v>7107.8</v>
      </c>
      <c r="E88" s="49">
        <v>500.6</v>
      </c>
      <c r="F88" s="49">
        <v>1293.2</v>
      </c>
      <c r="G88" s="49">
        <v>6671.4</v>
      </c>
      <c r="H88" s="49">
        <v>17636</v>
      </c>
      <c r="I88" s="49">
        <v>345.6</v>
      </c>
      <c r="J88" s="49">
        <v>1233.5</v>
      </c>
      <c r="K88" s="49">
        <v>8163.8</v>
      </c>
      <c r="L88" s="49">
        <v>97.6</v>
      </c>
      <c r="M88" s="56">
        <v>190.3</v>
      </c>
      <c r="N88" s="104">
        <v>2015</v>
      </c>
      <c r="O88" s="130"/>
      <c r="Q88" s="23"/>
    </row>
    <row r="89" spans="2:17" s="17" customFormat="1" ht="54" customHeight="1">
      <c r="B89" s="103">
        <f t="shared" si="3"/>
        <v>48383.5</v>
      </c>
      <c r="C89" s="74">
        <v>4383.8</v>
      </c>
      <c r="D89" s="74">
        <v>7261.2</v>
      </c>
      <c r="E89" s="74">
        <v>499.3</v>
      </c>
      <c r="F89" s="74">
        <v>1130.2</v>
      </c>
      <c r="G89" s="74">
        <v>6430.7</v>
      </c>
      <c r="H89" s="74">
        <v>18305.2</v>
      </c>
      <c r="I89" s="74">
        <v>318.10000000000002</v>
      </c>
      <c r="J89" s="74">
        <v>1089</v>
      </c>
      <c r="K89" s="74">
        <v>8647.7000000000007</v>
      </c>
      <c r="L89" s="74">
        <v>67.400000000000006</v>
      </c>
      <c r="M89" s="75">
        <v>250.9</v>
      </c>
      <c r="N89" s="110">
        <v>2016</v>
      </c>
      <c r="O89" s="131"/>
      <c r="Q89" s="23"/>
    </row>
    <row r="90" spans="2:17" s="17" customFormat="1" ht="54" customHeight="1">
      <c r="B90" s="101">
        <f>M90+L90+K90+J90+I90+H90+G90+F90+E90+D90+C90</f>
        <v>49102.5</v>
      </c>
      <c r="C90" s="49">
        <v>4649.8</v>
      </c>
      <c r="D90" s="49">
        <v>7564.2</v>
      </c>
      <c r="E90" s="49">
        <v>527.4</v>
      </c>
      <c r="F90" s="49">
        <v>955.9</v>
      </c>
      <c r="G90" s="49">
        <v>6799.1</v>
      </c>
      <c r="H90" s="49">
        <v>18654.5</v>
      </c>
      <c r="I90" s="49">
        <v>245.3</v>
      </c>
      <c r="J90" s="49">
        <v>1261.8</v>
      </c>
      <c r="K90" s="49">
        <v>8261.7999999999993</v>
      </c>
      <c r="L90" s="49">
        <v>64.2</v>
      </c>
      <c r="M90" s="56">
        <v>118.5</v>
      </c>
      <c r="N90" s="104">
        <v>2017</v>
      </c>
      <c r="O90" s="132"/>
      <c r="Q90" s="23"/>
    </row>
    <row r="91" spans="2:17" s="17" customFormat="1" ht="54" customHeight="1">
      <c r="B91" s="103">
        <f t="shared" ref="B91:B93" si="4">M91+L91+K91+J91+I91+H91+G91+F91+E91+D91+C91</f>
        <v>50917.80000000001</v>
      </c>
      <c r="C91" s="74">
        <v>4957.3999999999996</v>
      </c>
      <c r="D91" s="74">
        <v>7865.8</v>
      </c>
      <c r="E91" s="74">
        <v>753.8</v>
      </c>
      <c r="F91" s="74">
        <v>946.8</v>
      </c>
      <c r="G91" s="74">
        <v>7334.9</v>
      </c>
      <c r="H91" s="74">
        <v>19228.2</v>
      </c>
      <c r="I91" s="74">
        <v>279.2</v>
      </c>
      <c r="J91" s="74">
        <v>1599</v>
      </c>
      <c r="K91" s="74">
        <v>7716.3</v>
      </c>
      <c r="L91" s="74">
        <v>111</v>
      </c>
      <c r="M91" s="75">
        <v>125.4</v>
      </c>
      <c r="N91" s="110">
        <v>2018</v>
      </c>
      <c r="O91" s="133"/>
      <c r="Q91" s="23"/>
    </row>
    <row r="92" spans="2:17" s="17" customFormat="1" ht="54" customHeight="1">
      <c r="B92" s="101">
        <f t="shared" si="4"/>
        <v>53641.999999999993</v>
      </c>
      <c r="C92" s="49">
        <v>5310.2</v>
      </c>
      <c r="D92" s="49">
        <v>8152.6</v>
      </c>
      <c r="E92" s="49">
        <v>880.2</v>
      </c>
      <c r="F92" s="49">
        <v>912.5</v>
      </c>
      <c r="G92" s="49">
        <v>8049.8</v>
      </c>
      <c r="H92" s="49">
        <v>20331.2</v>
      </c>
      <c r="I92" s="49">
        <v>309.60000000000002</v>
      </c>
      <c r="J92" s="49">
        <v>1570</v>
      </c>
      <c r="K92" s="49">
        <v>7960.9</v>
      </c>
      <c r="L92" s="49">
        <v>69.5</v>
      </c>
      <c r="M92" s="56">
        <v>95.5</v>
      </c>
      <c r="N92" s="104">
        <v>2019</v>
      </c>
      <c r="O92" s="134"/>
      <c r="Q92" s="23"/>
    </row>
    <row r="93" spans="2:17" s="17" customFormat="1" ht="54" customHeight="1">
      <c r="B93" s="103">
        <f t="shared" si="4"/>
        <v>57038</v>
      </c>
      <c r="C93" s="74">
        <v>5147.7</v>
      </c>
      <c r="D93" s="74">
        <v>8715.2000000000007</v>
      </c>
      <c r="E93" s="74">
        <v>1622.9</v>
      </c>
      <c r="F93" s="74">
        <v>944.9</v>
      </c>
      <c r="G93" s="74">
        <v>9539.6</v>
      </c>
      <c r="H93" s="74">
        <v>20178.099999999999</v>
      </c>
      <c r="I93" s="74">
        <v>340.4</v>
      </c>
      <c r="J93" s="74">
        <v>1593</v>
      </c>
      <c r="K93" s="74">
        <v>8673.1</v>
      </c>
      <c r="L93" s="74">
        <v>70.900000000000006</v>
      </c>
      <c r="M93" s="75">
        <v>212.2</v>
      </c>
      <c r="N93" s="110">
        <v>2020</v>
      </c>
      <c r="O93" s="135"/>
      <c r="Q93" s="23"/>
    </row>
    <row r="94" spans="2:17" s="17" customFormat="1" ht="54" customHeight="1">
      <c r="B94" s="153">
        <f t="shared" si="3"/>
        <v>61057.7</v>
      </c>
      <c r="C94" s="154">
        <v>5408.5</v>
      </c>
      <c r="D94" s="154">
        <v>9044.2999999999993</v>
      </c>
      <c r="E94" s="154">
        <v>1737.2</v>
      </c>
      <c r="F94" s="154">
        <v>985.9</v>
      </c>
      <c r="G94" s="154">
        <v>10611.7</v>
      </c>
      <c r="H94" s="154">
        <v>21412.1</v>
      </c>
      <c r="I94" s="154">
        <v>405.3</v>
      </c>
      <c r="J94" s="154">
        <v>1635.5</v>
      </c>
      <c r="K94" s="154">
        <v>9576</v>
      </c>
      <c r="L94" s="154">
        <v>57.1</v>
      </c>
      <c r="M94" s="155">
        <v>184.1</v>
      </c>
      <c r="N94" s="156">
        <v>2021</v>
      </c>
      <c r="O94" s="157"/>
      <c r="Q94" s="23"/>
    </row>
    <row r="95" spans="2:17" s="17" customFormat="1" ht="6" customHeight="1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</row>
    <row r="96" spans="2:17" s="18" customFormat="1" ht="18.95" customHeight="1">
      <c r="B96" s="114" t="s">
        <v>91</v>
      </c>
      <c r="C96" s="115"/>
      <c r="D96" s="116"/>
      <c r="E96" s="116"/>
      <c r="F96" s="34"/>
      <c r="G96" s="34"/>
      <c r="H96" s="34"/>
      <c r="I96" s="34"/>
      <c r="J96" s="34"/>
      <c r="K96" s="34"/>
      <c r="L96" s="34"/>
      <c r="M96" s="117"/>
      <c r="N96" s="118"/>
      <c r="O96" s="118" t="s">
        <v>94</v>
      </c>
      <c r="Q96" s="19"/>
    </row>
    <row r="97" spans="2:22" s="18" customFormat="1" ht="18.95" customHeight="1">
      <c r="B97" s="119" t="s">
        <v>92</v>
      </c>
      <c r="C97" s="119"/>
      <c r="D97" s="116"/>
      <c r="E97" s="116"/>
      <c r="F97" s="34"/>
      <c r="G97" s="34"/>
      <c r="H97" s="34"/>
      <c r="I97" s="34"/>
      <c r="J97" s="34"/>
      <c r="K97" s="34"/>
      <c r="L97" s="34"/>
      <c r="M97" s="117"/>
      <c r="N97" s="117" t="s">
        <v>83</v>
      </c>
      <c r="O97" s="76"/>
      <c r="Q97" s="19"/>
      <c r="V97" s="20"/>
    </row>
    <row r="98" spans="2:22" s="18" customFormat="1" ht="18.95" customHeight="1">
      <c r="B98" s="114" t="s">
        <v>93</v>
      </c>
      <c r="C98" s="120"/>
      <c r="D98" s="34"/>
      <c r="E98" s="34"/>
      <c r="F98" s="34"/>
      <c r="G98" s="34"/>
      <c r="H98" s="34"/>
      <c r="I98" s="121"/>
      <c r="J98" s="34"/>
      <c r="K98" s="34"/>
      <c r="L98" s="34"/>
      <c r="M98" s="117"/>
      <c r="N98" s="118"/>
      <c r="O98" s="118" t="s">
        <v>90</v>
      </c>
      <c r="Q98" s="21"/>
      <c r="R98" s="21"/>
      <c r="S98" s="21"/>
      <c r="V98" s="21"/>
    </row>
    <row r="99" spans="2:22" ht="20.100000000000001" customHeight="1">
      <c r="B99" s="8"/>
      <c r="I99" s="5"/>
    </row>
    <row r="100" spans="2:22" ht="20.100000000000001" customHeight="1">
      <c r="B100" s="8"/>
      <c r="I100" s="5"/>
    </row>
    <row r="101" spans="2:22" ht="20.100000000000001" customHeight="1">
      <c r="B101" s="8"/>
      <c r="D101" s="22"/>
      <c r="I101" s="5"/>
    </row>
    <row r="102" spans="2:22" ht="20.100000000000001" customHeight="1">
      <c r="B102" s="8"/>
      <c r="I102" s="5"/>
    </row>
    <row r="103" spans="2:22" ht="20.100000000000001" customHeight="1">
      <c r="B103" s="8"/>
      <c r="I103" s="5"/>
    </row>
    <row r="104" spans="2:22" ht="20.100000000000001" customHeight="1">
      <c r="B104" s="8"/>
      <c r="I104" s="5"/>
    </row>
    <row r="105" spans="2:22" ht="20.100000000000001" customHeight="1">
      <c r="B105" s="8"/>
      <c r="I105" s="5"/>
    </row>
    <row r="106" spans="2:22" ht="20.100000000000001" customHeight="1">
      <c r="B106" s="8"/>
      <c r="I106" s="5"/>
    </row>
    <row r="107" spans="2:22" ht="20.100000000000001" customHeight="1">
      <c r="B107" s="8"/>
      <c r="I107" s="5"/>
    </row>
    <row r="108" spans="2:22" ht="20.100000000000001" customHeight="1">
      <c r="B108" s="8"/>
      <c r="I108" s="5"/>
    </row>
    <row r="109" spans="2:22" ht="20.100000000000001" customHeight="1">
      <c r="B109" s="8"/>
      <c r="I109" s="5"/>
    </row>
    <row r="110" spans="2:22" ht="20.100000000000001" customHeight="1">
      <c r="B110" s="8"/>
      <c r="I110" s="5"/>
    </row>
    <row r="111" spans="2:22" ht="20.100000000000001" customHeight="1">
      <c r="B111" s="8"/>
      <c r="I111" s="5"/>
    </row>
    <row r="112" spans="2:22" ht="20.100000000000001" customHeight="1">
      <c r="B112" s="8"/>
      <c r="I112" s="5"/>
    </row>
    <row r="113" spans="2:9" ht="20.100000000000001" customHeight="1">
      <c r="B113" s="8"/>
      <c r="I113" s="5"/>
    </row>
    <row r="114" spans="2:9" ht="20.100000000000001" customHeight="1">
      <c r="B114" s="8"/>
      <c r="I114" s="5"/>
    </row>
    <row r="115" spans="2:9" ht="20.100000000000001" customHeight="1">
      <c r="B115" s="8"/>
      <c r="I115" s="5"/>
    </row>
    <row r="116" spans="2:9" ht="20.100000000000001" customHeight="1">
      <c r="I116" s="5"/>
    </row>
    <row r="117" spans="2:9" ht="20.100000000000001" customHeight="1">
      <c r="I117" s="5"/>
    </row>
    <row r="118" spans="2:9" ht="20.100000000000001" customHeight="1">
      <c r="I118" s="5"/>
    </row>
    <row r="119" spans="2:9" ht="20.100000000000001" customHeight="1">
      <c r="I119" s="5"/>
    </row>
    <row r="120" spans="2:9" ht="20.100000000000001" customHeight="1">
      <c r="I120" s="5"/>
    </row>
    <row r="121" spans="2:9" ht="20.100000000000001" customHeight="1">
      <c r="I121" s="5"/>
    </row>
    <row r="122" spans="2:9" ht="20.100000000000001" customHeight="1">
      <c r="I122" s="5"/>
    </row>
    <row r="123" spans="2:9" ht="20.100000000000001" customHeight="1">
      <c r="I123" s="5"/>
    </row>
    <row r="124" spans="2:9" ht="20.100000000000001" customHeight="1">
      <c r="I124" s="5"/>
    </row>
    <row r="125" spans="2:9" ht="20.100000000000001" customHeight="1">
      <c r="I125" s="5"/>
    </row>
    <row r="126" spans="2:9" ht="20.100000000000001" customHeight="1">
      <c r="I126" s="5"/>
    </row>
    <row r="127" spans="2:9" ht="20.100000000000001" customHeight="1">
      <c r="I127" s="5"/>
    </row>
    <row r="128" spans="2:9" ht="20.100000000000001" customHeight="1">
      <c r="I128" s="5"/>
    </row>
    <row r="129" spans="9:9" ht="20.100000000000001" customHeight="1">
      <c r="I129" s="5"/>
    </row>
    <row r="130" spans="9:9" ht="20.100000000000001" customHeight="1">
      <c r="I130" s="5"/>
    </row>
    <row r="131" spans="9:9" ht="20.100000000000001" customHeight="1">
      <c r="I131" s="5"/>
    </row>
    <row r="132" spans="9:9" ht="20.100000000000001" customHeight="1">
      <c r="I132" s="5"/>
    </row>
    <row r="133" spans="9:9" ht="20.100000000000001" customHeight="1">
      <c r="I133" s="5"/>
    </row>
    <row r="134" spans="9:9" ht="20.100000000000001" customHeight="1">
      <c r="I134" s="5"/>
    </row>
    <row r="135" spans="9:9" ht="20.100000000000001" customHeight="1">
      <c r="I135" s="5"/>
    </row>
    <row r="136" spans="9:9" ht="20.100000000000001" customHeight="1">
      <c r="I136" s="5"/>
    </row>
    <row r="137" spans="9:9" ht="20.100000000000001" customHeight="1">
      <c r="I137" s="5"/>
    </row>
    <row r="138" spans="9:9" ht="20.100000000000001" customHeight="1">
      <c r="I138" s="5"/>
    </row>
    <row r="139" spans="9:9" ht="20.100000000000001" customHeight="1">
      <c r="I139" s="5"/>
    </row>
    <row r="140" spans="9:9" ht="20.100000000000001" customHeight="1">
      <c r="I140" s="5"/>
    </row>
    <row r="141" spans="9:9" ht="20.100000000000001" customHeight="1">
      <c r="I141" s="5"/>
    </row>
    <row r="142" spans="9:9" ht="20.100000000000001" customHeight="1">
      <c r="I142" s="5"/>
    </row>
    <row r="143" spans="9:9" ht="20.100000000000001" customHeight="1">
      <c r="I143" s="5"/>
    </row>
    <row r="144" spans="9:9" ht="20.100000000000001" customHeight="1">
      <c r="I144" s="5"/>
    </row>
  </sheetData>
  <mergeCells count="46">
    <mergeCell ref="B4:O4"/>
    <mergeCell ref="B6:O6"/>
    <mergeCell ref="B55:O55"/>
    <mergeCell ref="B53:O53"/>
    <mergeCell ref="N13:O13"/>
    <mergeCell ref="N12:O12"/>
    <mergeCell ref="N23:O23"/>
    <mergeCell ref="N24:O24"/>
    <mergeCell ref="N25:O25"/>
    <mergeCell ref="N26:O26"/>
    <mergeCell ref="N16:O16"/>
    <mergeCell ref="N42:O42"/>
    <mergeCell ref="N43:O43"/>
    <mergeCell ref="N44:O44"/>
    <mergeCell ref="N33:O33"/>
    <mergeCell ref="N34:O34"/>
    <mergeCell ref="N64:O64"/>
    <mergeCell ref="N65:O65"/>
    <mergeCell ref="N62:O62"/>
    <mergeCell ref="N61:O61"/>
    <mergeCell ref="N17:O17"/>
    <mergeCell ref="N19:O19"/>
    <mergeCell ref="N20:O20"/>
    <mergeCell ref="N21:O21"/>
    <mergeCell ref="N22:O22"/>
    <mergeCell ref="N27:O27"/>
    <mergeCell ref="N28:O28"/>
    <mergeCell ref="N29:O29"/>
    <mergeCell ref="N30:O30"/>
    <mergeCell ref="N31:O31"/>
    <mergeCell ref="N32:O32"/>
    <mergeCell ref="N41:O41"/>
    <mergeCell ref="N35:O35"/>
    <mergeCell ref="N36:O36"/>
    <mergeCell ref="N37:O37"/>
    <mergeCell ref="N38:O38"/>
    <mergeCell ref="N18:O18"/>
    <mergeCell ref="N39:O39"/>
    <mergeCell ref="N40:O40"/>
    <mergeCell ref="H59:J59"/>
    <mergeCell ref="H60:J60"/>
    <mergeCell ref="N45:O45"/>
    <mergeCell ref="N46:O46"/>
    <mergeCell ref="N47:O47"/>
    <mergeCell ref="K59:M59"/>
    <mergeCell ref="K60:M60"/>
  </mergeCells>
  <phoneticPr fontId="0" type="noConversion"/>
  <printOptions horizontalCentered="1"/>
  <pageMargins left="0.62992125984251968" right="0.62992125984251968" top="0.78740157480314965" bottom="0.98425196850393704" header="0.51181102362204722" footer="0.51181102362204722"/>
  <pageSetup paperSize="9" scale="43" orientation="portrait" r:id="rId1"/>
  <headerFooter alignWithMargins="0">
    <oddFooter>&amp;C&amp;"Times,Regular"&amp;22-17-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Wael I. Elmahadin</cp:lastModifiedBy>
  <cp:lastPrinted>2018-02-28T16:10:38Z</cp:lastPrinted>
  <dcterms:created xsi:type="dcterms:W3CDTF">2009-02-16T11:18:16Z</dcterms:created>
  <dcterms:modified xsi:type="dcterms:W3CDTF">2022-06-09T08:51:09Z</dcterms:modified>
</cp:coreProperties>
</file>