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55" yWindow="5385" windowWidth="12120" windowHeight="8070" activeTab="0"/>
  </bookViews>
  <sheets>
    <sheet name="EXCHANGE" sheetId="1" r:id="rId1"/>
  </sheets>
  <definedNames>
    <definedName name="_xlnm.Print_Area" localSheetId="0">'EXCHANGE'!$C$1:$R$54</definedName>
    <definedName name="ےAL9A59A167" localSheetId="0" hidden="1">'EXCHANGE'!#REF!</definedName>
  </definedNames>
  <calcPr fullCalcOnLoad="1"/>
</workbook>
</file>

<file path=xl/sharedStrings.xml><?xml version="1.0" encoding="utf-8"?>
<sst xmlns="http://schemas.openxmlformats.org/spreadsheetml/2006/main" count="401" uniqueCount="35">
  <si>
    <t xml:space="preserve">EXCHANGE  RATES OF MAJOR FOREIGN CURRENCIES </t>
  </si>
  <si>
    <t xml:space="preserve"> </t>
  </si>
  <si>
    <t>SDR</t>
  </si>
  <si>
    <t>جنيه</t>
  </si>
  <si>
    <t>EURO</t>
  </si>
  <si>
    <t>japanese</t>
  </si>
  <si>
    <t>Oct.</t>
  </si>
  <si>
    <t>Nov.</t>
  </si>
  <si>
    <t>Dec.</t>
  </si>
  <si>
    <t>Mar.</t>
  </si>
  <si>
    <t>June</t>
  </si>
  <si>
    <t>July</t>
  </si>
  <si>
    <t>Sep.</t>
  </si>
  <si>
    <t>Jan.</t>
  </si>
  <si>
    <t>May</t>
  </si>
  <si>
    <t>Aug.</t>
  </si>
  <si>
    <t>Apr</t>
  </si>
  <si>
    <t>أسعار صرف أهم العملات الأجنبية</t>
  </si>
  <si>
    <t>معدل الفترة</t>
  </si>
  <si>
    <t>Feb.</t>
  </si>
  <si>
    <t>بالفلس</t>
  </si>
  <si>
    <t xml:space="preserve">( Per Fils) </t>
  </si>
  <si>
    <t>Apr.</t>
  </si>
  <si>
    <t>Jun.</t>
  </si>
  <si>
    <t>Jul.</t>
  </si>
  <si>
    <t>Sep</t>
  </si>
  <si>
    <t>Mar</t>
  </si>
  <si>
    <t>Jun</t>
  </si>
  <si>
    <t>Jul</t>
  </si>
  <si>
    <t>Aug</t>
  </si>
  <si>
    <t>Oct</t>
  </si>
  <si>
    <t>Nov</t>
  </si>
  <si>
    <t>Dec</t>
  </si>
  <si>
    <t>Jan</t>
  </si>
  <si>
    <t>Feb</t>
  </si>
</sst>
</file>

<file path=xl/styles.xml><?xml version="1.0" encoding="utf-8"?>
<styleSheet xmlns="http://schemas.openxmlformats.org/spreadsheetml/2006/main">
  <numFmts count="4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د.ا.&quot;#,##0;\-&quot;د.ا.&quot;#,##0"/>
    <numFmt numFmtId="187" formatCode="&quot;د.ا.&quot;#,##0;[Red]\-&quot;د.ا.&quot;#,##0"/>
    <numFmt numFmtId="188" formatCode="&quot;د.ا.&quot;#,##0.00;\-&quot;د.ا.&quot;#,##0.00"/>
    <numFmt numFmtId="189" formatCode="&quot;د.ا.&quot;#,##0.00;[Red]\-&quot;د.ا.&quot;#,##0.00"/>
    <numFmt numFmtId="190" formatCode="_-&quot;د.ا.&quot;* #,##0_-;\-&quot;د.ا.&quot;* #,##0_-;_-&quot;د.ا.&quot;* &quot;-&quot;_-;_-@_-"/>
    <numFmt numFmtId="191" formatCode="_-&quot;د.ا.&quot;* #,##0.00_-;\-&quot;د.ا.&quot;* #,##0.00_-;_-&quot;د.ا.&quot;* &quot;-&quot;??_-;_-@_-"/>
    <numFmt numFmtId="192" formatCode="&quot;?&quot;#,##0;\-&quot;?&quot;#,##0"/>
    <numFmt numFmtId="193" formatCode="&quot;?&quot;#,##0;[Red]\-&quot;?&quot;#,##0"/>
    <numFmt numFmtId="194" formatCode="&quot;?&quot;#,##0.00;\-&quot;?&quot;#,##0.00"/>
    <numFmt numFmtId="195" formatCode="&quot;?&quot;#,##0.00;[Red]\-&quot;?&quot;#,##0.00"/>
    <numFmt numFmtId="196" formatCode="h:mm\ \?\ص/\?\م"/>
    <numFmt numFmtId="197" formatCode="h:mm:ss\ \?\ص/\?\م"/>
    <numFmt numFmtId="198" formatCode="0.0"/>
    <numFmt numFmtId="199" formatCode="0.00000"/>
    <numFmt numFmtId="200" formatCode=".0"/>
    <numFmt numFmtId="201" formatCode=".00"/>
    <numFmt numFmtId="202" formatCode="0.000"/>
    <numFmt numFmtId="203" formatCode="0.0000"/>
  </numFmts>
  <fonts count="5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b/>
      <sz val="16"/>
      <name val="Times New Roman (Arabic)"/>
      <family val="1"/>
    </font>
    <font>
      <sz val="16"/>
      <name val="Times New Roman (Arabic)"/>
      <family val="1"/>
    </font>
    <font>
      <b/>
      <i/>
      <sz val="16"/>
      <name val="Times New Roman (Arabic)"/>
      <family val="1"/>
    </font>
    <font>
      <b/>
      <sz val="22"/>
      <name val="Times New Roman (Arabic)"/>
      <family val="1"/>
    </font>
    <font>
      <sz val="22"/>
      <name val="Times New Roman (Arabic)"/>
      <family val="1"/>
    </font>
    <font>
      <b/>
      <sz val="20"/>
      <name val="Times New Roman (Arabic)"/>
      <family val="1"/>
    </font>
    <font>
      <sz val="20"/>
      <name val="Times New Roman (Arabic)"/>
      <family val="1"/>
    </font>
    <font>
      <b/>
      <sz val="18"/>
      <color indexed="14"/>
      <name val="Times New Roman (Arabic)"/>
      <family val="1"/>
    </font>
    <font>
      <sz val="12"/>
      <color indexed="8"/>
      <name val="Times New Roman (Arabic)"/>
      <family val="0"/>
    </font>
    <font>
      <sz val="14"/>
      <color indexed="8"/>
      <name val="Times New Roman (Arabic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Times New Roman (Arabic)"/>
      <family val="0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202" fontId="6" fillId="0" borderId="0" xfId="0" applyNumberFormat="1" applyFont="1" applyAlignment="1">
      <alignment/>
    </xf>
    <xf numFmtId="198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Alignment="1">
      <alignment/>
    </xf>
    <xf numFmtId="199" fontId="6" fillId="0" borderId="0" xfId="0" applyNumberFormat="1" applyFont="1" applyAlignment="1">
      <alignment/>
    </xf>
    <xf numFmtId="0" fontId="7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98" fontId="7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/>
    </xf>
    <xf numFmtId="20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/>
    </xf>
    <xf numFmtId="20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"/>
    </xf>
    <xf numFmtId="202" fontId="6" fillId="0" borderId="0" xfId="0" applyNumberFormat="1" applyFont="1" applyBorder="1" applyAlignment="1">
      <alignment/>
    </xf>
    <xf numFmtId="198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203" fontId="7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198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Alignment="1">
      <alignment vertic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2" fontId="6" fillId="0" borderId="0" xfId="0" applyNumberFormat="1" applyFont="1" applyAlignment="1">
      <alignment horizontal="center" vertical="center"/>
    </xf>
    <xf numFmtId="198" fontId="6" fillId="0" borderId="0" xfId="0" applyNumberFormat="1" applyFont="1" applyAlignment="1">
      <alignment horizontal="center" vertical="center"/>
    </xf>
    <xf numFmtId="202" fontId="6" fillId="33" borderId="18" xfId="0" applyNumberFormat="1" applyFont="1" applyFill="1" applyBorder="1" applyAlignment="1">
      <alignment horizontal="center" vertical="center"/>
    </xf>
    <xf numFmtId="198" fontId="6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485"/>
          <c:w val="0.9855"/>
          <c:h val="0.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EXCHANGE!$X$144:$X$156</c:f>
              <c:strCache/>
            </c:strRef>
          </c:cat>
          <c:val>
            <c:numRef>
              <c:f>EXCHANGE!$Y$144:$Y$156</c:f>
              <c:numCache/>
            </c:numRef>
          </c:val>
          <c:smooth val="0"/>
        </c:ser>
        <c:marker val="1"/>
        <c:axId val="58002096"/>
        <c:axId val="52256817"/>
      </c:lineChart>
      <c:catAx>
        <c:axId val="580020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256817"/>
        <c:crossesAt val="0"/>
        <c:auto val="0"/>
        <c:lblOffset val="100"/>
        <c:tickLblSkip val="1"/>
        <c:noMultiLvlLbl val="0"/>
      </c:catAx>
      <c:valAx>
        <c:axId val="52256817"/>
        <c:scaling>
          <c:orientation val="minMax"/>
          <c:max val="1050"/>
          <c:min val="9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002096"/>
        <c:crossesAt val="1"/>
        <c:crossBetween val="midCat"/>
        <c:dispUnits/>
        <c:majorUnit val="25"/>
        <c:min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99CC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25"/>
          <c:w val="0.9837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EXCHANGE!$Z$144:$Z$156</c:f>
              <c:strCache/>
            </c:strRef>
          </c:cat>
          <c:val>
            <c:numRef>
              <c:f>EXCHANGE!$AA$144:$AA$156</c:f>
              <c:numCache/>
            </c:numRef>
          </c:val>
          <c:smooth val="0"/>
        </c:ser>
        <c:marker val="1"/>
        <c:axId val="549306"/>
        <c:axId val="4943755"/>
      </c:lineChart>
      <c:catAx>
        <c:axId val="5493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943755"/>
        <c:crossesAt val="0"/>
        <c:auto val="0"/>
        <c:lblOffset val="100"/>
        <c:tickLblSkip val="1"/>
        <c:noMultiLvlLbl val="0"/>
      </c:catAx>
      <c:valAx>
        <c:axId val="4943755"/>
        <c:scaling>
          <c:orientation val="minMax"/>
          <c:max val="1150"/>
          <c:min val="8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9306"/>
        <c:crossesAt val="1"/>
        <c:crossBetween val="midCat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99CC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375"/>
          <c:w val="0.970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EXCHANGE!$AB$59</c:f>
              <c:strCache>
                <c:ptCount val="1"/>
                <c:pt idx="0">
                  <c:v>EURO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EXCHANGE!$AB$144:$AB$156</c:f>
              <c:strCache/>
            </c:strRef>
          </c:cat>
          <c:val>
            <c:numRef>
              <c:f>EXCHANGE!$AC$144:$AC$156</c:f>
              <c:numCache/>
            </c:numRef>
          </c:val>
          <c:smooth val="0"/>
        </c:ser>
        <c:marker val="1"/>
        <c:axId val="44493796"/>
        <c:axId val="64899845"/>
      </c:lineChart>
      <c:catAx>
        <c:axId val="444937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899845"/>
        <c:crossesAt val="0"/>
        <c:auto val="0"/>
        <c:lblOffset val="100"/>
        <c:tickLblSkip val="1"/>
        <c:noMultiLvlLbl val="0"/>
      </c:catAx>
      <c:valAx>
        <c:axId val="64899845"/>
        <c:scaling>
          <c:orientation val="minMax"/>
          <c:max val="900"/>
          <c:min val="7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493796"/>
        <c:crossesAt val="1"/>
        <c:crossBetween val="midCat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99CC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6625"/>
          <c:w val="0.9725"/>
          <c:h val="0.74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EXCHANGE!$AD$144:$AD$156</c:f>
              <c:strCache/>
            </c:strRef>
          </c:cat>
          <c:val>
            <c:numRef>
              <c:f>EXCHANGE!$AE$144:$AE$156</c:f>
              <c:numCache/>
            </c:numRef>
          </c:val>
          <c:smooth val="0"/>
        </c:ser>
        <c:marker val="1"/>
        <c:axId val="47227694"/>
        <c:axId val="22396063"/>
      </c:lineChart>
      <c:catAx>
        <c:axId val="472276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396063"/>
        <c:crossesAt val="0"/>
        <c:auto val="0"/>
        <c:lblOffset val="100"/>
        <c:tickLblSkip val="1"/>
        <c:noMultiLvlLbl val="0"/>
      </c:catAx>
      <c:valAx>
        <c:axId val="22396063"/>
        <c:scaling>
          <c:orientation val="minMax"/>
          <c:max val="750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227694"/>
        <c:crossesAt val="1"/>
        <c:crossBetween val="midCat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99CC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0.39725</cdr:x>
      <cdr:y>0.01025</cdr:y>
    </cdr:from>
    <cdr:to>
      <cdr:x>0.68525</cdr:x>
      <cdr:y>0.14775</cdr:y>
    </cdr:to>
    <cdr:sp>
      <cdr:nvSpPr>
        <cdr:cNvPr id="1" name="Text Box 2"/>
        <cdr:cNvSpPr txBox="1">
          <a:spLocks noChangeArrowheads="1"/>
        </cdr:cNvSpPr>
      </cdr:nvSpPr>
      <cdr:spPr>
        <a:xfrm>
          <a:off x="4286250" y="28575"/>
          <a:ext cx="3114675" cy="49530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وحدة حقوق السحب الخاصة</a:t>
          </a:r>
        </a:p>
      </cdr:txBody>
    </cdr:sp>
  </cdr:relSizeAnchor>
  <cdr:relSizeAnchor xmlns:cdr="http://schemas.openxmlformats.org/drawingml/2006/chartDrawing">
    <cdr:from>
      <cdr:x>0.452</cdr:x>
      <cdr:y>0.10525</cdr:y>
    </cdr:from>
    <cdr:to>
      <cdr:x>0.607</cdr:x>
      <cdr:y>0.18325</cdr:y>
    </cdr:to>
    <cdr:sp>
      <cdr:nvSpPr>
        <cdr:cNvPr id="2" name="Text Box 3"/>
        <cdr:cNvSpPr txBox="1">
          <a:spLocks noChangeArrowheads="1"/>
        </cdr:cNvSpPr>
      </cdr:nvSpPr>
      <cdr:spPr>
        <a:xfrm>
          <a:off x="4886325" y="371475"/>
          <a:ext cx="1676400" cy="2857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SDRs</a:t>
          </a:r>
        </a:p>
      </cdr:txBody>
    </cdr:sp>
  </cdr:relSizeAnchor>
  <cdr:relSizeAnchor xmlns:cdr="http://schemas.openxmlformats.org/drawingml/2006/chartDrawing">
    <cdr:from>
      <cdr:x>0.01825</cdr:x>
      <cdr:y>0.8895</cdr:y>
    </cdr:from>
    <cdr:to>
      <cdr:x>0.0975</cdr:x>
      <cdr:y>0.9975</cdr:y>
    </cdr:to>
    <cdr:sp fLocksText="0">
      <cdr:nvSpPr>
        <cdr:cNvPr id="3" name="Text Box 8"/>
        <cdr:cNvSpPr txBox="1">
          <a:spLocks noChangeArrowheads="1"/>
        </cdr:cNvSpPr>
      </cdr:nvSpPr>
      <cdr:spPr>
        <a:xfrm>
          <a:off x="190500" y="32099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0.35075</cdr:x>
      <cdr:y>0.90075</cdr:y>
    </cdr:from>
    <cdr:to>
      <cdr:x>0.4475</cdr:x>
      <cdr:y>0.9765</cdr:y>
    </cdr:to>
    <cdr:sp>
      <cdr:nvSpPr>
        <cdr:cNvPr id="4" name="TextBox 5"/>
        <cdr:cNvSpPr txBox="1">
          <a:spLocks noChangeArrowheads="1"/>
        </cdr:cNvSpPr>
      </cdr:nvSpPr>
      <cdr:spPr>
        <a:xfrm>
          <a:off x="3790950" y="3248025"/>
          <a:ext cx="1047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cdr:txBody>
    </cdr:sp>
  </cdr:relSizeAnchor>
  <cdr:relSizeAnchor xmlns:cdr="http://schemas.openxmlformats.org/drawingml/2006/chartDrawing">
    <cdr:from>
      <cdr:x>0.92575</cdr:x>
      <cdr:y>0.90075</cdr:y>
    </cdr:from>
    <cdr:to>
      <cdr:x>0.9935</cdr:x>
      <cdr:y>0.98175</cdr:y>
    </cdr:to>
    <cdr:sp>
      <cdr:nvSpPr>
        <cdr:cNvPr id="5" name="TextBox 1"/>
        <cdr:cNvSpPr txBox="1">
          <a:spLocks noChangeArrowheads="1"/>
        </cdr:cNvSpPr>
      </cdr:nvSpPr>
      <cdr:spPr>
        <a:xfrm>
          <a:off x="10001250" y="3248025"/>
          <a:ext cx="733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0.44725</cdr:x>
      <cdr:y>0.09175</cdr:y>
    </cdr:from>
    <cdr:to>
      <cdr:x>0.6475</cdr:x>
      <cdr:y>0.217</cdr:y>
    </cdr:to>
    <cdr:sp>
      <cdr:nvSpPr>
        <cdr:cNvPr id="1" name="Text Box 3"/>
        <cdr:cNvSpPr txBox="1">
          <a:spLocks noChangeArrowheads="1"/>
        </cdr:cNvSpPr>
      </cdr:nvSpPr>
      <cdr:spPr>
        <a:xfrm>
          <a:off x="4810125" y="323850"/>
          <a:ext cx="2152650" cy="45720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Pound Sterling</a:t>
          </a:r>
        </a:p>
      </cdr:txBody>
    </cdr:sp>
  </cdr:relSizeAnchor>
  <cdr:relSizeAnchor xmlns:cdr="http://schemas.openxmlformats.org/drawingml/2006/chartDrawing">
    <cdr:from>
      <cdr:x>0.44725</cdr:x>
      <cdr:y>0.0095</cdr:y>
    </cdr:from>
    <cdr:to>
      <cdr:x>0.64025</cdr:x>
      <cdr:y>0.1265</cdr:y>
    </cdr:to>
    <cdr:sp>
      <cdr:nvSpPr>
        <cdr:cNvPr id="2" name="Text Box 4"/>
        <cdr:cNvSpPr txBox="1">
          <a:spLocks noChangeArrowheads="1"/>
        </cdr:cNvSpPr>
      </cdr:nvSpPr>
      <cdr:spPr>
        <a:xfrm>
          <a:off x="4810125" y="28575"/>
          <a:ext cx="2076450" cy="41910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جنيــــه استرليني</a:t>
          </a:r>
        </a:p>
      </cdr:txBody>
    </cdr:sp>
  </cdr:relSizeAnchor>
  <cdr:relSizeAnchor xmlns:cdr="http://schemas.openxmlformats.org/drawingml/2006/chartDrawing">
    <cdr:from>
      <cdr:x>-0.001</cdr:x>
      <cdr:y>0.90925</cdr:y>
    </cdr:from>
    <cdr:to>
      <cdr:x>0.11075</cdr:x>
      <cdr:y>0.985</cdr:y>
    </cdr:to>
    <cdr:sp>
      <cdr:nvSpPr>
        <cdr:cNvPr id="3" name="Rectangle 6"/>
        <cdr:cNvSpPr>
          <a:spLocks/>
        </cdr:cNvSpPr>
      </cdr:nvSpPr>
      <cdr:spPr>
        <a:xfrm>
          <a:off x="-9524" y="3286125"/>
          <a:ext cx="1200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0.8635</cdr:y>
    </cdr:from>
    <cdr:to>
      <cdr:x>0.99325</cdr:x>
      <cdr:y>0.95925</cdr:y>
    </cdr:to>
    <cdr:sp>
      <cdr:nvSpPr>
        <cdr:cNvPr id="4" name="TextBox 10"/>
        <cdr:cNvSpPr txBox="1">
          <a:spLocks noChangeArrowheads="1"/>
        </cdr:cNvSpPr>
      </cdr:nvSpPr>
      <cdr:spPr>
        <a:xfrm>
          <a:off x="9982200" y="3124200"/>
          <a:ext cx="714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0.068</cdr:y>
    </cdr:from>
    <cdr:to>
      <cdr:x>0.55625</cdr:x>
      <cdr:y>0.17625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24325" y="238125"/>
          <a:ext cx="1866900" cy="3905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EURO </a:t>
          </a:r>
        </a:p>
      </cdr:txBody>
    </cdr:sp>
  </cdr:relSizeAnchor>
  <cdr:relSizeAnchor xmlns:cdr="http://schemas.openxmlformats.org/drawingml/2006/chartDrawing">
    <cdr:from>
      <cdr:x>0.39975</cdr:x>
      <cdr:y>-0.016</cdr:y>
    </cdr:from>
    <cdr:to>
      <cdr:x>0.54625</cdr:x>
      <cdr:y>0.11125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05300" y="-57149"/>
          <a:ext cx="1581150" cy="45720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اليـــــــورو</a:t>
          </a:r>
        </a:p>
      </cdr:txBody>
    </cdr:sp>
  </cdr:relSizeAnchor>
  <cdr:relSizeAnchor xmlns:cdr="http://schemas.openxmlformats.org/drawingml/2006/chartDrawing">
    <cdr:from>
      <cdr:x>0.0095</cdr:x>
      <cdr:y>0.90825</cdr:y>
    </cdr:from>
    <cdr:to>
      <cdr:x>0.1435</cdr:x>
      <cdr:y>1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95250" y="3286125"/>
          <a:ext cx="1447800" cy="3333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0.872</cdr:y>
    </cdr:from>
    <cdr:to>
      <cdr:x>1</cdr:x>
      <cdr:y>0.965</cdr:y>
    </cdr:to>
    <cdr:sp>
      <cdr:nvSpPr>
        <cdr:cNvPr id="4" name="TextBox 5"/>
        <cdr:cNvSpPr txBox="1">
          <a:spLocks noChangeArrowheads="1"/>
        </cdr:cNvSpPr>
      </cdr:nvSpPr>
      <cdr:spPr>
        <a:xfrm>
          <a:off x="9906000" y="3152775"/>
          <a:ext cx="885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cdr:txBody>
    </cdr:sp>
  </cdr:relSizeAnchor>
  <cdr:relSizeAnchor xmlns:cdr="http://schemas.openxmlformats.org/drawingml/2006/chartDrawing">
    <cdr:from>
      <cdr:x>0.3715</cdr:x>
      <cdr:y>0.8665</cdr:y>
    </cdr:from>
    <cdr:to>
      <cdr:x>0.4385</cdr:x>
      <cdr:y>0.9815</cdr:y>
    </cdr:to>
    <cdr:sp>
      <cdr:nvSpPr>
        <cdr:cNvPr id="5" name="TextBox 1"/>
        <cdr:cNvSpPr txBox="1">
          <a:spLocks noChangeArrowheads="1"/>
        </cdr:cNvSpPr>
      </cdr:nvSpPr>
      <cdr:spPr>
        <a:xfrm>
          <a:off x="4000500" y="3133725"/>
          <a:ext cx="7239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0.42875</cdr:x>
      <cdr:y>0.06825</cdr:y>
    </cdr:from>
    <cdr:to>
      <cdr:x>0.64925</cdr:x>
      <cdr:y>0.21875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10100" y="238125"/>
          <a:ext cx="2371725" cy="5429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Japanese Yen</a:t>
          </a:r>
        </a:p>
      </cdr:txBody>
    </cdr:sp>
  </cdr:relSizeAnchor>
  <cdr:relSizeAnchor xmlns:cdr="http://schemas.openxmlformats.org/drawingml/2006/chartDrawing">
    <cdr:from>
      <cdr:x>0.45425</cdr:x>
      <cdr:y>0.008</cdr:y>
    </cdr:from>
    <cdr:to>
      <cdr:x>0.622</cdr:x>
      <cdr:y>0.12075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886325" y="28575"/>
          <a:ext cx="1809750" cy="4095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يـــن يابانـــي</a:t>
          </a:r>
        </a:p>
      </cdr:txBody>
    </cdr:sp>
  </cdr:relSizeAnchor>
  <cdr:relSizeAnchor xmlns:cdr="http://schemas.openxmlformats.org/drawingml/2006/chartDrawing">
    <cdr:from>
      <cdr:x>0.01925</cdr:x>
      <cdr:y>0.89625</cdr:y>
    </cdr:from>
    <cdr:to>
      <cdr:x>0.1115</cdr:x>
      <cdr:y>0.99575</cdr:y>
    </cdr:to>
    <cdr:sp fLocksText="0">
      <cdr:nvSpPr>
        <cdr:cNvPr id="3" name="Text Box 4"/>
        <cdr:cNvSpPr txBox="1">
          <a:spLocks noChangeArrowheads="1"/>
        </cdr:cNvSpPr>
      </cdr:nvSpPr>
      <cdr:spPr>
        <a:xfrm>
          <a:off x="200025" y="3238500"/>
          <a:ext cx="990600" cy="361950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0.9175</cdr:x>
      <cdr:y>0.89375</cdr:y>
    </cdr:from>
    <cdr:to>
      <cdr:x>1</cdr:x>
      <cdr:y>0.98725</cdr:y>
    </cdr:to>
    <cdr:sp>
      <cdr:nvSpPr>
        <cdr:cNvPr id="4" name="TextBox 1"/>
        <cdr:cNvSpPr txBox="1">
          <a:spLocks noChangeArrowheads="1"/>
        </cdr:cNvSpPr>
      </cdr:nvSpPr>
      <cdr:spPr>
        <a:xfrm>
          <a:off x="9867900" y="3228975"/>
          <a:ext cx="9429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9</xdr:row>
      <xdr:rowOff>323850</xdr:rowOff>
    </xdr:from>
    <xdr:to>
      <xdr:col>17</xdr:col>
      <xdr:colOff>57150</xdr:colOff>
      <xdr:row>19</xdr:row>
      <xdr:rowOff>171450</xdr:rowOff>
    </xdr:to>
    <xdr:graphicFrame>
      <xdr:nvGraphicFramePr>
        <xdr:cNvPr id="1" name="Chart 8"/>
        <xdr:cNvGraphicFramePr/>
      </xdr:nvGraphicFramePr>
      <xdr:xfrm>
        <a:off x="1800225" y="2219325"/>
        <a:ext cx="108108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43</xdr:row>
      <xdr:rowOff>0</xdr:rowOff>
    </xdr:from>
    <xdr:to>
      <xdr:col>16</xdr:col>
      <xdr:colOff>676275</xdr:colOff>
      <xdr:row>53</xdr:row>
      <xdr:rowOff>0</xdr:rowOff>
    </xdr:to>
    <xdr:graphicFrame>
      <xdr:nvGraphicFramePr>
        <xdr:cNvPr id="2" name="Chart 10"/>
        <xdr:cNvGraphicFramePr/>
      </xdr:nvGraphicFramePr>
      <xdr:xfrm>
        <a:off x="1714500" y="14344650"/>
        <a:ext cx="107727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352425</xdr:colOff>
      <xdr:row>20</xdr:row>
      <xdr:rowOff>190500</xdr:rowOff>
    </xdr:from>
    <xdr:to>
      <xdr:col>16</xdr:col>
      <xdr:colOff>733425</xdr:colOff>
      <xdr:row>30</xdr:row>
      <xdr:rowOff>190500</xdr:rowOff>
    </xdr:to>
    <xdr:graphicFrame>
      <xdr:nvGraphicFramePr>
        <xdr:cNvPr id="3" name="Chart 12"/>
        <xdr:cNvGraphicFramePr/>
      </xdr:nvGraphicFramePr>
      <xdr:xfrm>
        <a:off x="1762125" y="6210300"/>
        <a:ext cx="107823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371475</xdr:colOff>
      <xdr:row>31</xdr:row>
      <xdr:rowOff>228600</xdr:rowOff>
    </xdr:from>
    <xdr:to>
      <xdr:col>16</xdr:col>
      <xdr:colOff>733425</xdr:colOff>
      <xdr:row>41</xdr:row>
      <xdr:rowOff>228600</xdr:rowOff>
    </xdr:to>
    <xdr:graphicFrame>
      <xdr:nvGraphicFramePr>
        <xdr:cNvPr id="4" name="Chart 14"/>
        <xdr:cNvGraphicFramePr/>
      </xdr:nvGraphicFramePr>
      <xdr:xfrm>
        <a:off x="1781175" y="10229850"/>
        <a:ext cx="107632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7</xdr:col>
      <xdr:colOff>628650</xdr:colOff>
      <xdr:row>40</xdr:row>
      <xdr:rowOff>152400</xdr:rowOff>
    </xdr:from>
    <xdr:ext cx="704850" cy="342900"/>
    <xdr:sp>
      <xdr:nvSpPr>
        <xdr:cNvPr id="5" name="TextBox 7"/>
        <xdr:cNvSpPr txBox="1">
          <a:spLocks noChangeArrowheads="1"/>
        </xdr:cNvSpPr>
      </xdr:nvSpPr>
      <xdr:spPr>
        <a:xfrm>
          <a:off x="5753100" y="13411200"/>
          <a:ext cx="70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oneCellAnchor>
  <xdr:oneCellAnchor>
    <xdr:from>
      <xdr:col>7</xdr:col>
      <xdr:colOff>609600</xdr:colOff>
      <xdr:row>51</xdr:row>
      <xdr:rowOff>209550</xdr:rowOff>
    </xdr:from>
    <xdr:ext cx="742950" cy="323850"/>
    <xdr:sp>
      <xdr:nvSpPr>
        <xdr:cNvPr id="6" name="TextBox 10"/>
        <xdr:cNvSpPr txBox="1">
          <a:spLocks noChangeArrowheads="1"/>
        </xdr:cNvSpPr>
      </xdr:nvSpPr>
      <xdr:spPr>
        <a:xfrm>
          <a:off x="5734050" y="17449800"/>
          <a:ext cx="742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P281"/>
  <sheetViews>
    <sheetView tabSelected="1" zoomScale="50" zoomScaleNormal="50" zoomScaleSheetLayoutView="50" zoomScalePageLayoutView="0" workbookViewId="0" topLeftCell="N136">
      <selection activeCell="Y156" sqref="Y156"/>
    </sheetView>
  </sheetViews>
  <sheetFormatPr defaultColWidth="11.375" defaultRowHeight="12.75"/>
  <cols>
    <col min="1" max="1" width="8.75390625" style="3" customWidth="1"/>
    <col min="2" max="2" width="9.75390625" style="4" customWidth="1"/>
    <col min="3" max="15" width="9.75390625" style="5" customWidth="1"/>
    <col min="16" max="18" width="9.75390625" style="6" customWidth="1"/>
    <col min="19" max="19" width="9.75390625" style="4" customWidth="1"/>
    <col min="20" max="20" width="9.75390625" style="7" customWidth="1"/>
    <col min="21" max="21" width="11.125" style="8" customWidth="1"/>
    <col min="22" max="22" width="14.75390625" style="9" bestFit="1" customWidth="1"/>
    <col min="23" max="23" width="11.625" style="10" customWidth="1"/>
    <col min="24" max="24" width="14.75390625" style="10" bestFit="1" customWidth="1"/>
    <col min="25" max="25" width="17.00390625" style="10" customWidth="1"/>
    <col min="26" max="26" width="11.625" style="10" customWidth="1"/>
    <col min="27" max="27" width="16.75390625" style="10" customWidth="1"/>
    <col min="28" max="28" width="15.00390625" style="10" customWidth="1"/>
    <col min="29" max="29" width="19.625" style="10" customWidth="1"/>
    <col min="30" max="32" width="11.375" style="5" customWidth="1"/>
    <col min="33" max="33" width="17.125" style="5" customWidth="1"/>
    <col min="34" max="16384" width="11.375" style="5" customWidth="1"/>
  </cols>
  <sheetData>
    <row r="1" ht="15" customHeight="1"/>
    <row r="2" ht="15" customHeight="1"/>
    <row r="3" ht="15" customHeight="1"/>
    <row r="4" spans="1:32" s="40" customFormat="1" ht="28.5" customHeight="1">
      <c r="A4" s="37"/>
      <c r="C4" s="38" t="s">
        <v>17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V4" s="41"/>
      <c r="AD4" s="42"/>
      <c r="AE4" s="42"/>
      <c r="AF4" s="42"/>
    </row>
    <row r="5" spans="1:32" s="8" customFormat="1" ht="10.5" customHeight="1">
      <c r="A5" s="6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V5" s="9"/>
      <c r="AD5" s="5"/>
      <c r="AE5" s="5"/>
      <c r="AF5" s="5"/>
    </row>
    <row r="6" spans="1:32" s="46" customFormat="1" ht="26.25">
      <c r="A6" s="43"/>
      <c r="B6" s="44" t="s">
        <v>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V6" s="47"/>
      <c r="AD6" s="48"/>
      <c r="AE6" s="48"/>
      <c r="AF6" s="48"/>
    </row>
    <row r="7" spans="1:32" s="8" customFormat="1" ht="12" customHeight="1">
      <c r="A7" s="6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V7" s="9"/>
      <c r="AD7" s="5"/>
      <c r="AE7" s="5"/>
      <c r="AF7" s="5"/>
    </row>
    <row r="8" spans="1:29" s="8" customFormat="1" ht="21" customHeight="1">
      <c r="A8" s="6"/>
      <c r="B8" s="7"/>
      <c r="C8" s="7" t="s">
        <v>21</v>
      </c>
      <c r="D8" s="15"/>
      <c r="E8" s="15"/>
      <c r="F8" s="16"/>
      <c r="G8" s="16"/>
      <c r="H8" s="15"/>
      <c r="I8" s="15"/>
      <c r="J8" s="15"/>
      <c r="K8" s="15"/>
      <c r="L8" s="15"/>
      <c r="M8" s="15"/>
      <c r="N8" s="15"/>
      <c r="O8" s="15"/>
      <c r="P8" s="16"/>
      <c r="Q8" s="16"/>
      <c r="R8" s="14" t="s">
        <v>20</v>
      </c>
      <c r="S8" s="14"/>
      <c r="T8" s="17"/>
      <c r="V8" s="9"/>
      <c r="AB8" s="10"/>
      <c r="AC8" s="10"/>
    </row>
    <row r="9" spans="1:29" s="8" customFormat="1" ht="6" customHeight="1">
      <c r="A9" s="6"/>
      <c r="B9" s="7"/>
      <c r="C9" s="15"/>
      <c r="D9" s="15"/>
      <c r="E9" s="15"/>
      <c r="F9" s="16"/>
      <c r="G9" s="16"/>
      <c r="H9" s="15"/>
      <c r="I9" s="15"/>
      <c r="J9" s="15"/>
      <c r="K9" s="15"/>
      <c r="L9" s="15"/>
      <c r="M9" s="15"/>
      <c r="N9" s="15"/>
      <c r="O9" s="15"/>
      <c r="P9" s="16"/>
      <c r="Q9" s="16"/>
      <c r="R9" s="15"/>
      <c r="S9" s="14"/>
      <c r="T9" s="17"/>
      <c r="V9" s="9"/>
      <c r="AB9" s="10"/>
      <c r="AC9" s="10"/>
    </row>
    <row r="10" spans="2:29" ht="39.75" customHeight="1">
      <c r="B10" s="15"/>
      <c r="C10" s="18"/>
      <c r="D10" s="19"/>
      <c r="E10" s="19"/>
      <c r="F10" s="20"/>
      <c r="G10" s="20"/>
      <c r="H10" s="20"/>
      <c r="I10" s="20"/>
      <c r="J10" s="19"/>
      <c r="K10" s="19"/>
      <c r="L10" s="19"/>
      <c r="M10" s="19"/>
      <c r="N10" s="19"/>
      <c r="O10" s="19"/>
      <c r="P10" s="20"/>
      <c r="Q10" s="20"/>
      <c r="R10" s="50"/>
      <c r="S10" s="15"/>
      <c r="T10" s="21"/>
      <c r="W10" s="8"/>
      <c r="X10" s="8"/>
      <c r="Y10" s="22"/>
      <c r="Z10" s="22"/>
      <c r="AA10" s="22"/>
      <c r="AB10" s="8"/>
      <c r="AC10" s="23"/>
    </row>
    <row r="11" spans="2:29" ht="28.5" customHeight="1">
      <c r="B11" s="15"/>
      <c r="C11" s="24"/>
      <c r="D11" s="15"/>
      <c r="E11" s="15"/>
      <c r="F11" s="25"/>
      <c r="G11" s="25"/>
      <c r="H11" s="25"/>
      <c r="I11" s="25"/>
      <c r="J11" s="15"/>
      <c r="K11" s="15"/>
      <c r="L11" s="15"/>
      <c r="M11" s="15"/>
      <c r="N11" s="15"/>
      <c r="O11" s="15"/>
      <c r="P11" s="25"/>
      <c r="Q11" s="25"/>
      <c r="R11" s="51"/>
      <c r="S11" s="15"/>
      <c r="T11" s="21"/>
      <c r="W11" s="8"/>
      <c r="X11" s="8"/>
      <c r="Y11" s="22"/>
      <c r="Z11" s="22"/>
      <c r="AA11" s="22"/>
      <c r="AB11" s="8"/>
      <c r="AC11" s="23"/>
    </row>
    <row r="12" spans="2:29" ht="28.5" customHeight="1">
      <c r="B12" s="15"/>
      <c r="C12" s="24"/>
      <c r="D12" s="15"/>
      <c r="E12" s="15"/>
      <c r="F12" s="25"/>
      <c r="G12" s="25"/>
      <c r="H12" s="25"/>
      <c r="I12" s="25"/>
      <c r="J12" s="15"/>
      <c r="K12" s="15"/>
      <c r="L12" s="15"/>
      <c r="M12" s="15"/>
      <c r="N12" s="15"/>
      <c r="O12" s="15"/>
      <c r="P12" s="25"/>
      <c r="Q12" s="25"/>
      <c r="R12" s="51"/>
      <c r="S12" s="15"/>
      <c r="T12" s="21"/>
      <c r="W12" s="8"/>
      <c r="X12" s="8"/>
      <c r="Y12" s="22"/>
      <c r="Z12" s="22"/>
      <c r="AA12" s="22"/>
      <c r="AB12" s="8"/>
      <c r="AC12" s="23"/>
    </row>
    <row r="13" spans="2:29" ht="28.5" customHeight="1">
      <c r="B13" s="15"/>
      <c r="C13" s="2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5"/>
      <c r="Q13" s="25"/>
      <c r="R13" s="51"/>
      <c r="S13" s="15"/>
      <c r="T13" s="21"/>
      <c r="W13" s="8"/>
      <c r="X13" s="8"/>
      <c r="Y13" s="22"/>
      <c r="Z13" s="22"/>
      <c r="AA13" s="22"/>
      <c r="AB13" s="8"/>
      <c r="AC13" s="23"/>
    </row>
    <row r="14" spans="2:33" ht="28.5" customHeight="1">
      <c r="B14" s="15"/>
      <c r="C14" s="2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5"/>
      <c r="Q14" s="25"/>
      <c r="R14" s="51"/>
      <c r="S14" s="15"/>
      <c r="T14" s="21"/>
      <c r="V14" s="8"/>
      <c r="W14" s="8"/>
      <c r="X14" s="8"/>
      <c r="Y14" s="8"/>
      <c r="Z14" s="8"/>
      <c r="AA14" s="8"/>
      <c r="AB14" s="8"/>
      <c r="AC14" s="8"/>
      <c r="AG14" s="8"/>
    </row>
    <row r="15" spans="2:40" ht="28.5" customHeight="1">
      <c r="B15" s="15"/>
      <c r="C15" s="2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5"/>
      <c r="Q15" s="25"/>
      <c r="R15" s="51"/>
      <c r="S15" s="15"/>
      <c r="T15" s="21"/>
      <c r="V15" s="8"/>
      <c r="W15" s="8"/>
      <c r="X15" s="8"/>
      <c r="Y15" s="8"/>
      <c r="Z15" s="8"/>
      <c r="AA15" s="8"/>
      <c r="AB15" s="8"/>
      <c r="AC15" s="8"/>
      <c r="AK15" s="26"/>
      <c r="AN15" s="27"/>
    </row>
    <row r="16" spans="2:41" ht="28.5" customHeight="1">
      <c r="B16" s="15"/>
      <c r="C16" s="2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5"/>
      <c r="Q16" s="25"/>
      <c r="R16" s="51"/>
      <c r="S16" s="15"/>
      <c r="T16" s="21" t="s">
        <v>1</v>
      </c>
      <c r="V16" s="8"/>
      <c r="W16" s="8"/>
      <c r="X16" s="8"/>
      <c r="Y16" s="8"/>
      <c r="Z16" s="8"/>
      <c r="AA16" s="8"/>
      <c r="AB16" s="8"/>
      <c r="AC16" s="8"/>
      <c r="AD16" s="26"/>
      <c r="AE16" s="27"/>
      <c r="AG16" s="27"/>
      <c r="AI16" s="27"/>
      <c r="AK16" s="27"/>
      <c r="AM16" s="27"/>
      <c r="AO16" s="27"/>
    </row>
    <row r="17" spans="2:41" ht="28.5" customHeight="1">
      <c r="B17" s="15"/>
      <c r="C17" s="24"/>
      <c r="D17" s="15"/>
      <c r="E17" s="15"/>
      <c r="F17" s="15"/>
      <c r="G17" s="15"/>
      <c r="H17" s="15"/>
      <c r="I17" s="15"/>
      <c r="J17" s="15"/>
      <c r="K17" s="15"/>
      <c r="L17" s="15"/>
      <c r="M17" s="15">
        <v>1</v>
      </c>
      <c r="N17" s="15"/>
      <c r="O17" s="15"/>
      <c r="P17" s="25"/>
      <c r="Q17" s="25"/>
      <c r="R17" s="51"/>
      <c r="S17" s="15"/>
      <c r="T17" s="21"/>
      <c r="U17" s="10"/>
      <c r="V17" s="10"/>
      <c r="AB17" s="28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2:42" ht="28.5" customHeight="1">
      <c r="B18" s="15"/>
      <c r="C18" s="24"/>
      <c r="D18" s="15"/>
      <c r="E18" s="15"/>
      <c r="F18" s="15"/>
      <c r="G18" s="15"/>
      <c r="H18" s="15"/>
      <c r="I18" s="15"/>
      <c r="J18" s="15"/>
      <c r="K18" s="15"/>
      <c r="L18" s="15"/>
      <c r="M18" s="15">
        <v>2</v>
      </c>
      <c r="N18" s="15"/>
      <c r="O18" s="15"/>
      <c r="P18" s="25"/>
      <c r="Q18" s="25"/>
      <c r="R18" s="51"/>
      <c r="S18" s="15"/>
      <c r="T18" s="21"/>
      <c r="V18" s="10"/>
      <c r="W18" s="8"/>
      <c r="Y18" s="8"/>
      <c r="AA18" s="8"/>
      <c r="AB18" s="28"/>
      <c r="AC18" s="8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9"/>
    </row>
    <row r="19" spans="2:42" ht="28.5" customHeight="1">
      <c r="B19" s="15"/>
      <c r="C19" s="2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5"/>
      <c r="Q19" s="25"/>
      <c r="R19" s="51"/>
      <c r="S19" s="15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9"/>
    </row>
    <row r="20" spans="2:19" ht="28.5" customHeight="1">
      <c r="B20" s="15"/>
      <c r="C20" s="2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5"/>
      <c r="Q20" s="25"/>
      <c r="R20" s="51"/>
      <c r="S20" s="15"/>
    </row>
    <row r="21" spans="2:28" ht="28.5" customHeight="1">
      <c r="B21" s="15"/>
      <c r="C21" s="2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5"/>
      <c r="Q21" s="25"/>
      <c r="R21" s="51"/>
      <c r="S21" s="15"/>
      <c r="T21" s="21"/>
      <c r="U21" s="10" t="s">
        <v>1</v>
      </c>
      <c r="V21" s="10"/>
      <c r="W21" s="10" t="s">
        <v>1</v>
      </c>
      <c r="X21" s="10" t="s">
        <v>1</v>
      </c>
      <c r="Y21" s="10" t="s">
        <v>1</v>
      </c>
      <c r="Z21" s="10" t="s">
        <v>1</v>
      </c>
      <c r="AA21" s="10" t="s">
        <v>1</v>
      </c>
      <c r="AB21" s="28"/>
    </row>
    <row r="22" spans="1:24" ht="28.5" customHeight="1">
      <c r="A22" s="5"/>
      <c r="B22" s="15"/>
      <c r="C22" s="52"/>
      <c r="D22" s="15"/>
      <c r="E22" s="15"/>
      <c r="F22" s="15"/>
      <c r="G22" s="15"/>
      <c r="H22" s="30"/>
      <c r="I22" s="30"/>
      <c r="J22" s="15"/>
      <c r="K22" s="15"/>
      <c r="L22" s="15"/>
      <c r="M22" s="15"/>
      <c r="N22" s="15"/>
      <c r="O22" s="15"/>
      <c r="P22" s="25" t="s">
        <v>1</v>
      </c>
      <c r="Q22" s="25"/>
      <c r="R22" s="51"/>
      <c r="S22" s="15"/>
      <c r="U22" s="10"/>
      <c r="X22" s="9"/>
    </row>
    <row r="23" spans="2:24" ht="28.5" customHeight="1">
      <c r="B23" s="15"/>
      <c r="C23" s="53"/>
      <c r="D23" s="32"/>
      <c r="E23" s="32"/>
      <c r="F23" s="31"/>
      <c r="G23" s="31"/>
      <c r="H23" s="31"/>
      <c r="I23" s="31"/>
      <c r="J23" s="15"/>
      <c r="K23" s="15"/>
      <c r="L23" s="15"/>
      <c r="M23" s="31"/>
      <c r="N23" s="32"/>
      <c r="O23" s="32"/>
      <c r="P23" s="31"/>
      <c r="Q23" s="31"/>
      <c r="R23" s="54"/>
      <c r="S23" s="15"/>
      <c r="U23" s="10"/>
      <c r="X23" s="9"/>
    </row>
    <row r="24" spans="2:29" ht="28.5" customHeight="1">
      <c r="B24" s="15"/>
      <c r="C24" s="24"/>
      <c r="D24" s="15"/>
      <c r="E24" s="15"/>
      <c r="F24" s="25"/>
      <c r="G24" s="25"/>
      <c r="H24" s="25"/>
      <c r="I24" s="25"/>
      <c r="J24" s="15"/>
      <c r="K24" s="15"/>
      <c r="L24" s="15"/>
      <c r="M24" s="15"/>
      <c r="N24" s="15"/>
      <c r="O24" s="15"/>
      <c r="P24" s="25"/>
      <c r="Q24" s="25"/>
      <c r="R24" s="51"/>
      <c r="S24" s="15"/>
      <c r="W24" s="8"/>
      <c r="X24" s="9"/>
      <c r="AC24" s="8"/>
    </row>
    <row r="25" spans="2:24" ht="28.5" customHeight="1">
      <c r="B25" s="15"/>
      <c r="C25" s="2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25"/>
      <c r="Q25" s="25"/>
      <c r="R25" s="51"/>
      <c r="S25" s="15"/>
      <c r="U25" s="10"/>
      <c r="V25" s="8"/>
      <c r="X25" s="9"/>
    </row>
    <row r="26" spans="2:29" ht="28.5" customHeight="1">
      <c r="B26" s="15"/>
      <c r="C26" s="2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5"/>
      <c r="Q26" s="25"/>
      <c r="R26" s="51"/>
      <c r="S26" s="15"/>
      <c r="W26" s="8"/>
      <c r="X26" s="9"/>
      <c r="AA26" s="8"/>
      <c r="AC26" s="8"/>
    </row>
    <row r="27" spans="2:29" ht="28.5" customHeight="1">
      <c r="B27" s="15"/>
      <c r="C27" s="2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5"/>
      <c r="Q27" s="25"/>
      <c r="R27" s="51"/>
      <c r="S27" s="15"/>
      <c r="W27" s="8"/>
      <c r="X27" s="9"/>
      <c r="AA27" s="8"/>
      <c r="AC27" s="8"/>
    </row>
    <row r="28" spans="2:24" ht="28.5" customHeight="1">
      <c r="B28" s="15"/>
      <c r="C28" s="2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5"/>
      <c r="Q28" s="25"/>
      <c r="R28" s="51"/>
      <c r="S28" s="15"/>
      <c r="U28" s="10"/>
      <c r="X28" s="9"/>
    </row>
    <row r="29" spans="2:24" ht="28.5" customHeight="1">
      <c r="B29" s="15"/>
      <c r="C29" s="2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5"/>
      <c r="Q29" s="25"/>
      <c r="R29" s="51"/>
      <c r="S29" s="15"/>
      <c r="U29" s="10"/>
      <c r="X29" s="9"/>
    </row>
    <row r="30" spans="2:29" ht="28.5" customHeight="1">
      <c r="B30" s="15"/>
      <c r="C30" s="2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5"/>
      <c r="Q30" s="25"/>
      <c r="R30" s="51"/>
      <c r="S30" s="15"/>
      <c r="W30" s="8"/>
      <c r="X30" s="9"/>
      <c r="AA30" s="8"/>
      <c r="AC30" s="8"/>
    </row>
    <row r="31" spans="2:29" ht="28.5" customHeight="1">
      <c r="B31" s="15"/>
      <c r="C31" s="2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5"/>
      <c r="Q31" s="25"/>
      <c r="R31" s="51"/>
      <c r="S31" s="15"/>
      <c r="W31" s="8"/>
      <c r="X31" s="9"/>
      <c r="AA31" s="8"/>
      <c r="AC31" s="8"/>
    </row>
    <row r="32" spans="2:29" ht="28.5" customHeight="1">
      <c r="B32" s="15"/>
      <c r="C32" s="2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5"/>
      <c r="Q32" s="25"/>
      <c r="R32" s="51"/>
      <c r="S32" s="15"/>
      <c r="U32" s="7"/>
      <c r="V32" s="56"/>
      <c r="W32" s="7"/>
      <c r="X32" s="56"/>
      <c r="Y32" s="57"/>
      <c r="Z32" s="57"/>
      <c r="AA32" s="7"/>
      <c r="AB32" s="57"/>
      <c r="AC32" s="7"/>
    </row>
    <row r="33" spans="2:29" ht="28.5" customHeight="1">
      <c r="B33" s="15"/>
      <c r="C33" s="2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5"/>
      <c r="Q33" s="25"/>
      <c r="R33" s="51"/>
      <c r="S33" s="15"/>
      <c r="U33" s="7"/>
      <c r="V33" s="56"/>
      <c r="W33" s="7"/>
      <c r="X33" s="56"/>
      <c r="Y33" s="57"/>
      <c r="Z33" s="57"/>
      <c r="AA33" s="7"/>
      <c r="AB33" s="57"/>
      <c r="AC33" s="7"/>
    </row>
    <row r="34" spans="2:24" ht="28.5" customHeight="1">
      <c r="B34" s="15"/>
      <c r="C34" s="2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5"/>
      <c r="Q34" s="25"/>
      <c r="R34" s="51"/>
      <c r="S34" s="15"/>
      <c r="U34" s="10"/>
      <c r="X34" s="9"/>
    </row>
    <row r="35" spans="2:24" ht="28.5" customHeight="1">
      <c r="B35" s="15"/>
      <c r="C35" s="53"/>
      <c r="D35" s="32"/>
      <c r="E35" s="32"/>
      <c r="F35" s="31"/>
      <c r="G35" s="31"/>
      <c r="H35" s="31"/>
      <c r="I35" s="31"/>
      <c r="J35" s="15"/>
      <c r="K35" s="15"/>
      <c r="L35" s="15"/>
      <c r="M35" s="31"/>
      <c r="N35" s="32"/>
      <c r="O35" s="32"/>
      <c r="P35" s="31"/>
      <c r="Q35" s="31"/>
      <c r="R35" s="54"/>
      <c r="S35" s="15"/>
      <c r="U35" s="10"/>
      <c r="X35" s="9"/>
    </row>
    <row r="36" spans="2:29" ht="28.5" customHeight="1">
      <c r="B36" s="15"/>
      <c r="C36" s="2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5"/>
      <c r="Q36" s="25"/>
      <c r="R36" s="51"/>
      <c r="S36" s="15"/>
      <c r="T36" s="8"/>
      <c r="W36" s="8"/>
      <c r="X36" s="9"/>
      <c r="AC36" s="8"/>
    </row>
    <row r="37" spans="2:25" ht="28.5" customHeight="1">
      <c r="B37" s="15"/>
      <c r="C37" s="2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25"/>
      <c r="Q37" s="25"/>
      <c r="R37" s="51"/>
      <c r="S37" s="15"/>
      <c r="T37" s="8"/>
      <c r="U37" s="10"/>
      <c r="V37" s="8"/>
      <c r="X37" s="9"/>
      <c r="Y37" s="8"/>
    </row>
    <row r="38" spans="2:29" ht="28.5" customHeight="1">
      <c r="B38" s="15"/>
      <c r="C38" s="53"/>
      <c r="D38" s="32"/>
      <c r="E38" s="32"/>
      <c r="F38" s="31"/>
      <c r="G38" s="31"/>
      <c r="H38" s="31"/>
      <c r="I38" s="31"/>
      <c r="J38" s="15"/>
      <c r="K38" s="15"/>
      <c r="L38" s="15"/>
      <c r="M38" s="31"/>
      <c r="N38" s="32"/>
      <c r="O38" s="32"/>
      <c r="P38" s="31"/>
      <c r="Q38" s="31"/>
      <c r="R38" s="54"/>
      <c r="S38" s="15"/>
      <c r="T38" s="8"/>
      <c r="W38" s="8"/>
      <c r="X38" s="9"/>
      <c r="AA38" s="8"/>
      <c r="AC38" s="8"/>
    </row>
    <row r="39" spans="2:29" ht="28.5" customHeight="1">
      <c r="B39" s="15"/>
      <c r="C39" s="53"/>
      <c r="D39" s="32"/>
      <c r="E39" s="32"/>
      <c r="F39" s="31"/>
      <c r="G39" s="31"/>
      <c r="H39" s="31"/>
      <c r="I39" s="31"/>
      <c r="J39" s="15"/>
      <c r="K39" s="15"/>
      <c r="L39" s="15"/>
      <c r="M39" s="31"/>
      <c r="N39" s="32"/>
      <c r="O39" s="32"/>
      <c r="P39" s="31"/>
      <c r="Q39" s="31"/>
      <c r="R39" s="54"/>
      <c r="S39" s="15"/>
      <c r="T39" s="8"/>
      <c r="U39" s="21"/>
      <c r="V39" s="8"/>
      <c r="W39" s="21"/>
      <c r="X39" s="9"/>
      <c r="Y39" s="21"/>
      <c r="Z39" s="8"/>
      <c r="AA39" s="21"/>
      <c r="AB39" s="8"/>
      <c r="AC39" s="21"/>
    </row>
    <row r="40" spans="2:24" ht="28.5" customHeight="1">
      <c r="B40" s="15"/>
      <c r="C40" s="24"/>
      <c r="D40" s="15"/>
      <c r="E40" s="15"/>
      <c r="F40" s="25"/>
      <c r="G40" s="25"/>
      <c r="H40" s="25"/>
      <c r="I40" s="25"/>
      <c r="J40" s="15"/>
      <c r="K40" s="15"/>
      <c r="L40" s="15"/>
      <c r="M40" s="15"/>
      <c r="N40" s="15"/>
      <c r="O40" s="15"/>
      <c r="P40" s="25"/>
      <c r="Q40" s="25"/>
      <c r="R40" s="51"/>
      <c r="S40" s="15"/>
      <c r="U40" s="10"/>
      <c r="X40" s="9"/>
    </row>
    <row r="41" spans="2:25" ht="28.5" customHeight="1">
      <c r="B41" s="15"/>
      <c r="C41" s="2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5"/>
      <c r="Q41" s="25"/>
      <c r="R41" s="51"/>
      <c r="S41" s="15"/>
      <c r="T41" s="8"/>
      <c r="U41" s="10"/>
      <c r="X41" s="9"/>
      <c r="Y41" s="8"/>
    </row>
    <row r="42" spans="2:29" ht="28.5" customHeight="1">
      <c r="B42" s="15"/>
      <c r="C42" s="2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25"/>
      <c r="Q42" s="25"/>
      <c r="R42" s="51"/>
      <c r="S42" s="15"/>
      <c r="T42" s="8"/>
      <c r="W42" s="8"/>
      <c r="X42" s="9"/>
      <c r="AA42" s="8"/>
      <c r="AC42" s="8"/>
    </row>
    <row r="43" spans="2:29" ht="28.5" customHeight="1">
      <c r="B43" s="15"/>
      <c r="C43" s="2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5"/>
      <c r="Q43" s="25"/>
      <c r="R43" s="51"/>
      <c r="S43" s="15"/>
      <c r="T43" s="8"/>
      <c r="W43" s="8"/>
      <c r="X43" s="9"/>
      <c r="AA43" s="8"/>
      <c r="AC43" s="8"/>
    </row>
    <row r="44" spans="2:29" ht="28.5" customHeight="1">
      <c r="B44" s="15"/>
      <c r="C44" s="2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25"/>
      <c r="Q44" s="25"/>
      <c r="R44" s="51"/>
      <c r="S44" s="15"/>
      <c r="T44" s="8"/>
      <c r="U44" s="7"/>
      <c r="V44" s="56"/>
      <c r="W44" s="7"/>
      <c r="X44" s="56"/>
      <c r="Y44" s="57"/>
      <c r="Z44" s="57"/>
      <c r="AA44" s="7"/>
      <c r="AB44" s="57"/>
      <c r="AC44" s="7"/>
    </row>
    <row r="45" spans="2:29" ht="28.5" customHeight="1">
      <c r="B45" s="15"/>
      <c r="C45" s="2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25"/>
      <c r="Q45" s="25"/>
      <c r="R45" s="51"/>
      <c r="S45" s="15"/>
      <c r="T45" s="8"/>
      <c r="U45" s="7"/>
      <c r="V45" s="8"/>
      <c r="W45" s="7"/>
      <c r="X45" s="56"/>
      <c r="Y45" s="8"/>
      <c r="Z45" s="8"/>
      <c r="AA45" s="7"/>
      <c r="AB45" s="8"/>
      <c r="AC45" s="7"/>
    </row>
    <row r="46" spans="2:29" ht="28.5" customHeight="1">
      <c r="B46" s="15"/>
      <c r="C46" s="2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25"/>
      <c r="Q46" s="25"/>
      <c r="R46" s="51"/>
      <c r="S46" s="15"/>
      <c r="T46" s="8"/>
      <c r="V46" s="8"/>
      <c r="W46" s="8"/>
      <c r="X46" s="9"/>
      <c r="Y46" s="8"/>
      <c r="Z46" s="8"/>
      <c r="AA46" s="8"/>
      <c r="AB46" s="8"/>
      <c r="AC46" s="8"/>
    </row>
    <row r="47" spans="2:29" ht="28.5" customHeight="1">
      <c r="B47" s="15"/>
      <c r="C47" s="2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25"/>
      <c r="Q47" s="25"/>
      <c r="R47" s="51"/>
      <c r="S47" s="15"/>
      <c r="T47" s="8"/>
      <c r="U47" s="21"/>
      <c r="V47" s="8"/>
      <c r="W47" s="21"/>
      <c r="X47" s="9"/>
      <c r="Y47" s="21"/>
      <c r="Z47" s="8"/>
      <c r="AA47" s="21"/>
      <c r="AB47" s="8"/>
      <c r="AC47" s="21"/>
    </row>
    <row r="48" spans="2:29" ht="28.5" customHeight="1">
      <c r="B48" s="15"/>
      <c r="C48" s="2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25"/>
      <c r="Q48" s="25"/>
      <c r="R48" s="51"/>
      <c r="S48" s="15"/>
      <c r="T48" s="21"/>
      <c r="W48" s="8"/>
      <c r="X48" s="9"/>
      <c r="Y48" s="8"/>
      <c r="AA48" s="8"/>
      <c r="AB48" s="8"/>
      <c r="AC48" s="8"/>
    </row>
    <row r="49" spans="2:24" ht="28.5" customHeight="1">
      <c r="B49" s="15"/>
      <c r="C49" s="2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25"/>
      <c r="Q49" s="25"/>
      <c r="R49" s="51"/>
      <c r="S49" s="15"/>
      <c r="T49" s="21"/>
      <c r="U49" s="10"/>
      <c r="V49" s="8"/>
      <c r="X49" s="9"/>
    </row>
    <row r="50" spans="2:29" ht="28.5" customHeight="1">
      <c r="B50" s="15"/>
      <c r="C50" s="2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25"/>
      <c r="Q50" s="25"/>
      <c r="R50" s="51"/>
      <c r="S50" s="15"/>
      <c r="T50" s="74"/>
      <c r="U50" s="73"/>
      <c r="V50" s="73"/>
      <c r="W50" s="73"/>
      <c r="X50" s="73"/>
      <c r="Y50" s="73"/>
      <c r="Z50" s="73"/>
      <c r="AA50" s="73"/>
      <c r="AB50" s="73"/>
      <c r="AC50" s="73"/>
    </row>
    <row r="51" spans="2:19" ht="28.5" customHeight="1">
      <c r="B51" s="15"/>
      <c r="C51" s="2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25"/>
      <c r="Q51" s="25"/>
      <c r="R51" s="51"/>
      <c r="S51" s="15"/>
    </row>
    <row r="52" spans="1:19" s="4" customFormat="1" ht="28.5" customHeight="1">
      <c r="A52" s="33"/>
      <c r="B52" s="15"/>
      <c r="C52" s="2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25"/>
      <c r="Q52" s="25"/>
      <c r="R52" s="51"/>
      <c r="S52" s="15"/>
    </row>
    <row r="53" spans="2:19" ht="28.5" customHeight="1">
      <c r="B53" s="15"/>
      <c r="C53" s="2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25"/>
      <c r="Q53" s="25"/>
      <c r="R53" s="51"/>
      <c r="S53" s="15"/>
    </row>
    <row r="54" spans="2:19" ht="39.75" customHeight="1">
      <c r="B54" s="15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6"/>
      <c r="Q54" s="36"/>
      <c r="R54" s="55"/>
      <c r="S54" s="15"/>
    </row>
    <row r="55" spans="3:18" ht="30" customHeight="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9"/>
      <c r="Q55" s="49"/>
      <c r="R55" s="49"/>
    </row>
    <row r="56" ht="20.25">
      <c r="R56" s="49"/>
    </row>
    <row r="57" spans="18:31" ht="20.25">
      <c r="R57" s="49"/>
      <c r="W57" s="1"/>
      <c r="X57" s="75"/>
      <c r="Y57" s="75"/>
      <c r="Z57" s="73"/>
      <c r="AA57" s="73"/>
      <c r="AB57" s="76"/>
      <c r="AC57" s="76"/>
      <c r="AD57" s="73"/>
      <c r="AE57" s="73"/>
    </row>
    <row r="58" spans="18:31" ht="22.5">
      <c r="R58" s="49"/>
      <c r="W58" s="71" t="s">
        <v>18</v>
      </c>
      <c r="X58" s="72"/>
      <c r="Y58" s="72"/>
      <c r="Z58" s="72"/>
      <c r="AA58" s="72"/>
      <c r="AB58" s="72"/>
      <c r="AC58" s="72"/>
      <c r="AD58" s="72"/>
      <c r="AE58" s="72"/>
    </row>
    <row r="59" spans="18:31" ht="20.25">
      <c r="R59" s="49"/>
      <c r="W59" s="21"/>
      <c r="X59" s="77" t="s">
        <v>2</v>
      </c>
      <c r="Y59" s="77"/>
      <c r="Z59" s="70" t="s">
        <v>3</v>
      </c>
      <c r="AA59" s="70"/>
      <c r="AB59" s="78" t="s">
        <v>4</v>
      </c>
      <c r="AC59" s="78"/>
      <c r="AD59" s="70" t="s">
        <v>5</v>
      </c>
      <c r="AE59" s="70"/>
    </row>
    <row r="60" spans="23:31" ht="20.25">
      <c r="W60" s="7"/>
      <c r="X60" s="7"/>
      <c r="Y60" s="8"/>
      <c r="Z60" s="7"/>
      <c r="AA60" s="56"/>
      <c r="AB60" s="7"/>
      <c r="AC60" s="56"/>
      <c r="AD60" s="7"/>
      <c r="AE60" s="58"/>
    </row>
    <row r="61" spans="23:31" ht="20.25">
      <c r="W61" s="59">
        <v>2009</v>
      </c>
      <c r="X61" s="62" t="s">
        <v>19</v>
      </c>
      <c r="Y61" s="64">
        <v>1040.6</v>
      </c>
      <c r="Z61" s="62" t="s">
        <v>19</v>
      </c>
      <c r="AA61" s="64">
        <f>(1021.14+1026.25)/2</f>
        <v>1023.6949999999999</v>
      </c>
      <c r="AB61" s="62" t="s">
        <v>19</v>
      </c>
      <c r="AC61" s="64">
        <f>(906.13+910.67)/2</f>
        <v>908.4</v>
      </c>
      <c r="AD61" s="62" t="s">
        <v>19</v>
      </c>
      <c r="AE61" s="64">
        <f>(768.69+772.54)/2</f>
        <v>770.615</v>
      </c>
    </row>
    <row r="62" spans="23:31" ht="20.25">
      <c r="W62" s="7"/>
      <c r="X62" s="62" t="s">
        <v>26</v>
      </c>
      <c r="Y62" s="63">
        <v>1060.4</v>
      </c>
      <c r="Z62" s="62" t="s">
        <v>9</v>
      </c>
      <c r="AA62" s="64">
        <f>(1004.63+1009.66)/2</f>
        <v>1007.145</v>
      </c>
      <c r="AB62" s="62" t="s">
        <v>9</v>
      </c>
      <c r="AC62" s="64">
        <f>(922.2+926.83)/2</f>
        <v>924.5150000000001</v>
      </c>
      <c r="AD62" s="62" t="s">
        <v>9</v>
      </c>
      <c r="AE62" s="64">
        <f>(723.91+727.54)/2</f>
        <v>725.7249999999999</v>
      </c>
    </row>
    <row r="63" spans="23:31" ht="20.25">
      <c r="W63" s="7"/>
      <c r="X63" s="62" t="s">
        <v>16</v>
      </c>
      <c r="Y63" s="63">
        <v>1062.7</v>
      </c>
      <c r="Z63" s="2" t="s">
        <v>16</v>
      </c>
      <c r="AA63" s="63">
        <f>(1039.35+1044.56)/2</f>
        <v>1041.955</v>
      </c>
      <c r="AB63" s="2" t="s">
        <v>16</v>
      </c>
      <c r="AC63" s="63">
        <f>(933.17+937.84)/2</f>
        <v>935.505</v>
      </c>
      <c r="AD63" s="2" t="s">
        <v>16</v>
      </c>
      <c r="AE63" s="63">
        <f>(715.88+719.47)/2</f>
        <v>717.675</v>
      </c>
    </row>
    <row r="64" spans="23:31" ht="20.25">
      <c r="W64" s="7"/>
      <c r="X64" s="62" t="s">
        <v>14</v>
      </c>
      <c r="Y64" s="63">
        <v>1097.7</v>
      </c>
      <c r="Z64" s="61" t="s">
        <v>14</v>
      </c>
      <c r="AA64" s="63">
        <f>(1088.4+1093.86)/2</f>
        <v>1091.13</v>
      </c>
      <c r="AB64" s="61" t="s">
        <v>14</v>
      </c>
      <c r="AC64" s="63">
        <f>(963.39+968.22)/2</f>
        <v>965.8050000000001</v>
      </c>
      <c r="AD64" s="61" t="s">
        <v>14</v>
      </c>
      <c r="AE64" s="63">
        <f>(731.75+735.42)/2</f>
        <v>733.585</v>
      </c>
    </row>
    <row r="65" spans="23:31" ht="20.25">
      <c r="W65" s="7"/>
      <c r="X65" s="62" t="s">
        <v>27</v>
      </c>
      <c r="Y65" s="63">
        <v>1101.3</v>
      </c>
      <c r="Z65" s="61" t="s">
        <v>10</v>
      </c>
      <c r="AA65" s="63">
        <f>(1158.3+1093.86)/2</f>
        <v>1126.08</v>
      </c>
      <c r="AB65" s="61" t="s">
        <v>10</v>
      </c>
      <c r="AC65" s="63">
        <f>(991.58+996.55)/2</f>
        <v>994.065</v>
      </c>
      <c r="AD65" s="61" t="s">
        <v>10</v>
      </c>
      <c r="AE65" s="63">
        <f>(732.53+736.21)/2</f>
        <v>734.37</v>
      </c>
    </row>
    <row r="66" spans="23:31" ht="20.25">
      <c r="W66" s="7"/>
      <c r="X66" s="62" t="s">
        <v>28</v>
      </c>
      <c r="Y66" s="63">
        <v>1100.1</v>
      </c>
      <c r="Z66" s="2" t="s">
        <v>11</v>
      </c>
      <c r="AA66" s="63">
        <f>(1158.3+1164.11)/2</f>
        <v>1161.205</v>
      </c>
      <c r="AB66" s="2" t="s">
        <v>11</v>
      </c>
      <c r="AC66" s="63">
        <f>(995.38+1000.37)/2</f>
        <v>997.875</v>
      </c>
      <c r="AD66" s="2" t="s">
        <v>11</v>
      </c>
      <c r="AE66" s="63">
        <f>(748.87+752.62)/2</f>
        <v>750.745</v>
      </c>
    </row>
    <row r="67" spans="23:31" ht="20.25">
      <c r="W67" s="7"/>
      <c r="X67" s="62" t="s">
        <v>29</v>
      </c>
      <c r="Y67" s="63">
        <v>1110.68</v>
      </c>
      <c r="Z67" s="2" t="s">
        <v>15</v>
      </c>
      <c r="AA67" s="63">
        <f>(1170.41+1176.28)/2</f>
        <v>1173.345</v>
      </c>
      <c r="AB67" s="2" t="s">
        <v>15</v>
      </c>
      <c r="AC67" s="63">
        <f>(1007.74+1012.79)/2</f>
        <v>1010.265</v>
      </c>
      <c r="AD67" s="2" t="s">
        <v>15</v>
      </c>
      <c r="AE67" s="63">
        <f>(745.23+748.96)/2</f>
        <v>747.095</v>
      </c>
    </row>
    <row r="68" spans="23:31" ht="20.25">
      <c r="W68" s="7"/>
      <c r="X68" s="62" t="s">
        <v>25</v>
      </c>
      <c r="Y68" s="63">
        <v>1123.67</v>
      </c>
      <c r="Z68" s="2" t="s">
        <v>12</v>
      </c>
      <c r="AA68" s="63">
        <f>(1154.54+1160.33)/2</f>
        <v>1157.435</v>
      </c>
      <c r="AB68" s="2" t="s">
        <v>12</v>
      </c>
      <c r="AC68" s="63">
        <f>(1026.61+1031.76)/2</f>
        <v>1029.185</v>
      </c>
      <c r="AD68" s="2" t="s">
        <v>12</v>
      </c>
      <c r="AE68" s="63">
        <f>(773.78+777.66)/2</f>
        <v>775.72</v>
      </c>
    </row>
    <row r="69" spans="23:31" ht="20.25">
      <c r="W69" s="7"/>
      <c r="X69" s="62" t="s">
        <v>30</v>
      </c>
      <c r="Y69" s="63">
        <v>1127.58</v>
      </c>
      <c r="Z69" s="63" t="s">
        <v>6</v>
      </c>
      <c r="AA69" s="63">
        <f>(1141.76+1147.49)/2</f>
        <v>1144.625</v>
      </c>
      <c r="AB69" s="63" t="s">
        <v>6</v>
      </c>
      <c r="AC69" s="63">
        <f>(1048.08+1053.34)/2</f>
        <v>1050.71</v>
      </c>
      <c r="AD69" s="63" t="s">
        <v>6</v>
      </c>
      <c r="AE69" s="63">
        <f>(783.86+787.78)/2</f>
        <v>785.8199999999999</v>
      </c>
    </row>
    <row r="70" spans="23:31" ht="20.25">
      <c r="W70" s="7"/>
      <c r="X70" s="62" t="s">
        <v>31</v>
      </c>
      <c r="Y70" s="63">
        <v>1141.97</v>
      </c>
      <c r="Z70" s="63" t="s">
        <v>7</v>
      </c>
      <c r="AA70" s="63">
        <f>(1174.42+1180.3)/2</f>
        <v>1177.3600000000001</v>
      </c>
      <c r="AB70" s="63" t="s">
        <v>7</v>
      </c>
      <c r="AC70" s="63">
        <f>(1053.3+1058.58)/2</f>
        <v>1055.94</v>
      </c>
      <c r="AD70" s="63" t="s">
        <v>7</v>
      </c>
      <c r="AE70" s="63">
        <f>(789.45+793.4)/2</f>
        <v>791.425</v>
      </c>
    </row>
    <row r="71" spans="23:32" ht="20.25">
      <c r="W71" s="7"/>
      <c r="X71" s="62" t="s">
        <v>32</v>
      </c>
      <c r="Y71" s="63">
        <v>1111.8</v>
      </c>
      <c r="Z71" s="65" t="s">
        <v>8</v>
      </c>
      <c r="AA71" s="63">
        <f>(1147.42+1153.18)/2</f>
        <v>1150.3000000000002</v>
      </c>
      <c r="AB71" s="65" t="s">
        <v>8</v>
      </c>
      <c r="AC71" s="63">
        <f>(1031.59+1036.76)/2</f>
        <v>1034.175</v>
      </c>
      <c r="AD71" s="65" t="s">
        <v>8</v>
      </c>
      <c r="AE71" s="63">
        <f>(786.86+790.81)/2</f>
        <v>788.835</v>
      </c>
      <c r="AF71" s="60"/>
    </row>
    <row r="72" spans="23:31" ht="20.25">
      <c r="W72" s="59">
        <v>2010</v>
      </c>
      <c r="X72" s="62" t="s">
        <v>33</v>
      </c>
      <c r="Y72" s="63">
        <v>1102.26</v>
      </c>
      <c r="Z72" s="62" t="s">
        <v>13</v>
      </c>
      <c r="AA72" s="63">
        <f>(1142.65+1148.38)/2</f>
        <v>1145.515</v>
      </c>
      <c r="AB72" s="62" t="s">
        <v>13</v>
      </c>
      <c r="AC72" s="63">
        <f>(1010.54+1015.6)/2</f>
        <v>1013.0699999999999</v>
      </c>
      <c r="AD72" s="62" t="s">
        <v>13</v>
      </c>
      <c r="AE72" s="63">
        <f>(778.95+775.06)/2</f>
        <v>777.005</v>
      </c>
    </row>
    <row r="73" spans="23:31" ht="20.25">
      <c r="W73" s="7"/>
      <c r="X73" s="62" t="s">
        <v>34</v>
      </c>
      <c r="Y73" s="63">
        <v>1086.94</v>
      </c>
      <c r="Z73" s="62" t="s">
        <v>19</v>
      </c>
      <c r="AA73" s="63">
        <f>(1106.63+1112.18)/2</f>
        <v>1109.4050000000002</v>
      </c>
      <c r="AB73" s="62" t="s">
        <v>19</v>
      </c>
      <c r="AC73" s="63">
        <f>(968.61+973.47)/2</f>
        <v>971.04</v>
      </c>
      <c r="AD73" s="62" t="s">
        <v>19</v>
      </c>
      <c r="AE73" s="63">
        <f>(783.97+787.9)/2</f>
        <v>785.935</v>
      </c>
    </row>
    <row r="74" spans="24:31" ht="20.25">
      <c r="X74" s="62" t="s">
        <v>26</v>
      </c>
      <c r="Y74" s="63">
        <v>1076.76</v>
      </c>
      <c r="Z74" s="62" t="s">
        <v>9</v>
      </c>
      <c r="AA74" s="64">
        <f>(1064.32+1069.66)/2</f>
        <v>1066.99</v>
      </c>
      <c r="AB74" s="62" t="s">
        <v>9</v>
      </c>
      <c r="AC74" s="64">
        <f>(965.16+960.35)/2</f>
        <v>962.755</v>
      </c>
      <c r="AD74" s="62" t="s">
        <v>9</v>
      </c>
      <c r="AE74" s="64">
        <f>(780.78+784.7)/2</f>
        <v>782.74</v>
      </c>
    </row>
    <row r="75" spans="24:31" ht="20.25">
      <c r="X75" s="62" t="s">
        <v>16</v>
      </c>
      <c r="Y75" s="63">
        <v>1071.7</v>
      </c>
      <c r="Z75" s="2" t="s">
        <v>16</v>
      </c>
      <c r="AA75" s="64">
        <f>(1084.26+1089.69)/2</f>
        <v>1086.975</v>
      </c>
      <c r="AB75" s="2" t="s">
        <v>16</v>
      </c>
      <c r="AC75" s="64">
        <f>(956.07+951.3)/2</f>
        <v>953.685</v>
      </c>
      <c r="AD75" s="2" t="s">
        <v>16</v>
      </c>
      <c r="AE75" s="64">
        <f>(757.28+761.07)/2</f>
        <v>759.175</v>
      </c>
    </row>
    <row r="76" spans="24:31" ht="20.25">
      <c r="X76" s="62" t="s">
        <v>14</v>
      </c>
      <c r="Y76" s="63">
        <v>1045.62</v>
      </c>
      <c r="Z76" s="61" t="s">
        <v>14</v>
      </c>
      <c r="AA76" s="63">
        <f>(1040.7+1045.73)/2</f>
        <v>1043.2150000000001</v>
      </c>
      <c r="AB76" s="61" t="s">
        <v>14</v>
      </c>
      <c r="AC76" s="63">
        <f>(896.73+892.25)/2</f>
        <v>894.49</v>
      </c>
      <c r="AD76" s="61" t="s">
        <v>14</v>
      </c>
      <c r="AE76" s="63">
        <f>(766.7+770.54)/2</f>
        <v>768.62</v>
      </c>
    </row>
    <row r="77" spans="24:31" ht="20.25">
      <c r="X77" s="62" t="s">
        <v>27</v>
      </c>
      <c r="Y77" s="63">
        <v>1048.57</v>
      </c>
      <c r="Z77" s="61" t="s">
        <v>23</v>
      </c>
      <c r="AA77" s="63">
        <f>(1042.29+1047.52)/2</f>
        <v>1044.905</v>
      </c>
      <c r="AB77" s="61" t="s">
        <v>23</v>
      </c>
      <c r="AC77" s="63">
        <f>(863.65+867.98)/2</f>
        <v>865.815</v>
      </c>
      <c r="AD77" s="61" t="s">
        <v>23</v>
      </c>
      <c r="AE77" s="63">
        <f>(778.41+782.31)/2</f>
        <v>780.3599999999999</v>
      </c>
    </row>
    <row r="78" spans="24:31" ht="20.25">
      <c r="X78" s="62" t="s">
        <v>28</v>
      </c>
      <c r="Y78" s="63">
        <v>1076.96</v>
      </c>
      <c r="Z78" s="61" t="s">
        <v>24</v>
      </c>
      <c r="AA78" s="63">
        <f>(1078.72+1084.13)/2</f>
        <v>1081.4250000000002</v>
      </c>
      <c r="AB78" s="61" t="s">
        <v>24</v>
      </c>
      <c r="AC78" s="63">
        <f>(901.53+906.05)/2</f>
        <v>903.79</v>
      </c>
      <c r="AD78" s="61" t="s">
        <v>24</v>
      </c>
      <c r="AE78" s="63">
        <f>(806.5+810.55)/2</f>
        <v>808.525</v>
      </c>
    </row>
    <row r="79" spans="24:31" ht="20.25">
      <c r="X79" s="62" t="s">
        <v>29</v>
      </c>
      <c r="Y79" s="63">
        <v>1070.15</v>
      </c>
      <c r="Z79" s="61" t="s">
        <v>15</v>
      </c>
      <c r="AA79" s="63">
        <f>(1107.68+1113.23)/2</f>
        <v>1110.455</v>
      </c>
      <c r="AB79" s="61" t="s">
        <v>15</v>
      </c>
      <c r="AC79" s="63">
        <f>(913.09+917.67)/2</f>
        <v>915.38</v>
      </c>
      <c r="AD79" s="61" t="s">
        <v>15</v>
      </c>
      <c r="AE79" s="63">
        <f>(827.12+831.27)/2</f>
        <v>829.1949999999999</v>
      </c>
    </row>
    <row r="80" spans="24:31" ht="20.25">
      <c r="X80" s="62" t="s">
        <v>25</v>
      </c>
      <c r="Y80" s="63">
        <v>1103.68</v>
      </c>
      <c r="Z80" s="61" t="s">
        <v>12</v>
      </c>
      <c r="AA80" s="63">
        <f>(1102.46+1107.99)/2</f>
        <v>1105.225</v>
      </c>
      <c r="AB80" s="61" t="s">
        <v>12</v>
      </c>
      <c r="AC80" s="63">
        <f>(926.35+930.99)/2</f>
        <v>928.6700000000001</v>
      </c>
      <c r="AD80" s="61" t="s">
        <v>12</v>
      </c>
      <c r="AE80" s="63">
        <f>(837.42+841.62)/2</f>
        <v>839.52</v>
      </c>
    </row>
    <row r="81" spans="24:31" ht="20.25">
      <c r="X81" s="62" t="s">
        <v>30</v>
      </c>
      <c r="Y81" s="63">
        <v>1114.74</v>
      </c>
      <c r="Z81" s="61" t="s">
        <v>6</v>
      </c>
      <c r="AA81" s="63">
        <f>(1121.48+1127.11)/2</f>
        <v>1124.295</v>
      </c>
      <c r="AB81" s="61" t="s">
        <v>6</v>
      </c>
      <c r="AC81" s="63">
        <f>(982.65+987.57)/2</f>
        <v>985.11</v>
      </c>
      <c r="AD81" s="61" t="s">
        <v>6</v>
      </c>
      <c r="AE81" s="63">
        <f>(863.88+868.21)/2</f>
        <v>866.0450000000001</v>
      </c>
    </row>
    <row r="82" spans="24:31" ht="20.25">
      <c r="X82" s="62" t="s">
        <v>31</v>
      </c>
      <c r="Y82" s="63">
        <v>1082.1</v>
      </c>
      <c r="Z82" s="61" t="s">
        <v>7</v>
      </c>
      <c r="AA82" s="63">
        <f>(1128.01+1133.67)/2</f>
        <v>1130.8400000000001</v>
      </c>
      <c r="AB82" s="61" t="s">
        <v>7</v>
      </c>
      <c r="AC82" s="63">
        <f>(967.78+972.63)/2</f>
        <v>970.2049999999999</v>
      </c>
      <c r="AD82" s="61" t="s">
        <v>7</v>
      </c>
      <c r="AE82" s="63">
        <f>(858.47+862.77)/2</f>
        <v>860.62</v>
      </c>
    </row>
    <row r="83" spans="24:31" ht="20.25">
      <c r="X83" s="62" t="s">
        <v>32</v>
      </c>
      <c r="Y83" s="63">
        <v>1092.22</v>
      </c>
      <c r="Z83" s="61" t="s">
        <v>8</v>
      </c>
      <c r="AA83" s="63">
        <f>(1103.86+1109.4)/2</f>
        <v>1106.63</v>
      </c>
      <c r="AB83" s="61" t="s">
        <v>8</v>
      </c>
      <c r="AC83" s="63">
        <f>(934.36+939.04)/2</f>
        <v>936.7</v>
      </c>
      <c r="AD83" s="61" t="s">
        <v>8</v>
      </c>
      <c r="AE83" s="63">
        <f>(848.38+852.63)/2</f>
        <v>850.505</v>
      </c>
    </row>
    <row r="84" spans="23:31" ht="20.25">
      <c r="W84" s="59">
        <v>2011</v>
      </c>
      <c r="X84" s="62" t="s">
        <v>33</v>
      </c>
      <c r="Y84" s="63">
        <v>1107.8</v>
      </c>
      <c r="Z84" s="61" t="s">
        <v>13</v>
      </c>
      <c r="AA84" s="63">
        <f>(1108.03+1113.58)/2</f>
        <v>1110.8049999999998</v>
      </c>
      <c r="AB84" s="61" t="s">
        <v>13</v>
      </c>
      <c r="AC84" s="63">
        <f>(939.31+944.02)/2</f>
        <v>941.665</v>
      </c>
      <c r="AD84" s="61" t="s">
        <v>13</v>
      </c>
      <c r="AE84" s="63">
        <f>(858.16+862.46)/2</f>
        <v>860.31</v>
      </c>
    </row>
    <row r="85" spans="24:31" ht="20.25">
      <c r="X85" s="62" t="s">
        <v>34</v>
      </c>
      <c r="Y85" s="63">
        <v>1115.64</v>
      </c>
      <c r="Z85" s="61" t="s">
        <v>19</v>
      </c>
      <c r="AA85" s="63">
        <f>(1141.25+1146.97)/2</f>
        <v>1144.1100000000001</v>
      </c>
      <c r="AB85" s="61" t="s">
        <v>19</v>
      </c>
      <c r="AC85" s="63">
        <f>(966.5+971.35)/2</f>
        <v>968.925</v>
      </c>
      <c r="AD85" s="61" t="s">
        <v>19</v>
      </c>
      <c r="AE85" s="63">
        <f>(856.89+861.19)/2</f>
        <v>859.04</v>
      </c>
    </row>
    <row r="86" spans="24:31" ht="20.25">
      <c r="X86" s="62" t="s">
        <v>26</v>
      </c>
      <c r="Y86" s="63">
        <v>1124.47</v>
      </c>
      <c r="Z86" s="61" t="s">
        <v>9</v>
      </c>
      <c r="AA86" s="63">
        <f>(1143.13+1148.86)/2</f>
        <v>1145.995</v>
      </c>
      <c r="AB86" s="61" t="s">
        <v>9</v>
      </c>
      <c r="AC86" s="63">
        <f>(990.59+995.56)/2</f>
        <v>993.075</v>
      </c>
      <c r="AD86" s="61" t="s">
        <v>9</v>
      </c>
      <c r="AE86" s="63">
        <f>(865.7+870.03)/2</f>
        <v>867.865</v>
      </c>
    </row>
    <row r="87" spans="24:31" ht="20.25">
      <c r="X87" s="62" t="s">
        <v>16</v>
      </c>
      <c r="Y87" s="63">
        <v>1149.62</v>
      </c>
      <c r="Z87" s="61" t="s">
        <v>22</v>
      </c>
      <c r="AA87" s="63">
        <f>(1156.24+1162.04)/2</f>
        <v>1159.1399999999999</v>
      </c>
      <c r="AB87" s="61" t="s">
        <v>22</v>
      </c>
      <c r="AC87" s="63">
        <f>(1020.85+1025.97)/2</f>
        <v>1023.4100000000001</v>
      </c>
      <c r="AD87" s="61" t="s">
        <v>22</v>
      </c>
      <c r="AE87" s="63">
        <f>(848.71+852.96)/2</f>
        <v>850.835</v>
      </c>
    </row>
    <row r="88" spans="24:31" ht="20.25">
      <c r="X88" s="62" t="s">
        <v>14</v>
      </c>
      <c r="Y88" s="63">
        <v>1135.3</v>
      </c>
      <c r="Z88" s="61" t="s">
        <v>14</v>
      </c>
      <c r="AA88" s="63">
        <f>(1157.14+1162.94)/2</f>
        <v>1160.04</v>
      </c>
      <c r="AB88" s="61" t="s">
        <v>14</v>
      </c>
      <c r="AC88" s="63">
        <f>(1014.67+1019.76)/2</f>
        <v>1017.2149999999999</v>
      </c>
      <c r="AD88" s="61" t="s">
        <v>14</v>
      </c>
      <c r="AE88" s="63">
        <f>(872.1+876.47)/2</f>
        <v>874.2850000000001</v>
      </c>
    </row>
    <row r="89" spans="24:31" ht="20.25">
      <c r="X89" s="62" t="s">
        <v>27</v>
      </c>
      <c r="Y89" s="63">
        <v>1135.07</v>
      </c>
      <c r="Z89" s="61" t="s">
        <v>23</v>
      </c>
      <c r="AA89" s="63">
        <f>(1147.73+1153.48)/2</f>
        <v>1150.605</v>
      </c>
      <c r="AB89" s="61" t="s">
        <v>23</v>
      </c>
      <c r="AC89" s="63">
        <f>(1018.01+1023.11)/2</f>
        <v>1020.56</v>
      </c>
      <c r="AD89" s="61" t="s">
        <v>23</v>
      </c>
      <c r="AE89" s="63">
        <f>(878.88+883.29)/2</f>
        <v>881.085</v>
      </c>
    </row>
    <row r="90" spans="24:31" ht="20.25">
      <c r="X90" s="62" t="s">
        <v>28</v>
      </c>
      <c r="Y90" s="63">
        <v>1134.04</v>
      </c>
      <c r="Z90" s="61" t="s">
        <v>24</v>
      </c>
      <c r="AA90" s="63">
        <f>(1146.79+1141.55)/2</f>
        <v>1144.17</v>
      </c>
      <c r="AB90" s="61" t="s">
        <v>24</v>
      </c>
      <c r="AC90" s="63">
        <f>(1016.26+1011.12)/2</f>
        <v>1013.69</v>
      </c>
      <c r="AD90" s="61" t="s">
        <v>24</v>
      </c>
      <c r="AE90" s="63">
        <f>(896.06+891.27)/2</f>
        <v>893.665</v>
      </c>
    </row>
    <row r="91" spans="24:31" ht="20.25">
      <c r="X91" s="62" t="s">
        <v>29</v>
      </c>
      <c r="Y91" s="63">
        <v>1141.39</v>
      </c>
      <c r="Z91" s="61" t="s">
        <v>15</v>
      </c>
      <c r="AA91" s="63">
        <f>(1158.32+1164.13)/2</f>
        <v>1161.225</v>
      </c>
      <c r="AB91" s="61" t="s">
        <v>15</v>
      </c>
      <c r="AC91" s="63">
        <f>(1014.99+1020.08)/2</f>
        <v>1017.5350000000001</v>
      </c>
      <c r="AD91" s="61" t="s">
        <v>15</v>
      </c>
      <c r="AE91" s="63">
        <f>(917.15+921.75)/2</f>
        <v>919.45</v>
      </c>
    </row>
    <row r="92" spans="24:31" ht="20.25">
      <c r="X92" s="62" t="s">
        <v>25</v>
      </c>
      <c r="Y92" s="63">
        <v>1107.53</v>
      </c>
      <c r="Z92" s="61" t="s">
        <v>12</v>
      </c>
      <c r="AA92" s="63">
        <f>(1116.01+1121.6)/2</f>
        <v>1118.8049999999998</v>
      </c>
      <c r="AB92" s="61" t="s">
        <v>12</v>
      </c>
      <c r="AC92" s="63">
        <f>(971.37+976.24)/2</f>
        <v>973.8050000000001</v>
      </c>
      <c r="AD92" s="61" t="s">
        <v>12</v>
      </c>
      <c r="AE92" s="63">
        <f>(920.66+925.27)/2</f>
        <v>922.9649999999999</v>
      </c>
    </row>
    <row r="93" spans="24:31" ht="20.25">
      <c r="X93" s="62" t="s">
        <v>30</v>
      </c>
      <c r="Y93" s="63">
        <v>1124.75</v>
      </c>
      <c r="Z93" s="61" t="s">
        <v>6</v>
      </c>
      <c r="AA93" s="63">
        <f>(1113.81+1119.39)/2</f>
        <v>1116.6</v>
      </c>
      <c r="AB93" s="61" t="s">
        <v>6</v>
      </c>
      <c r="AC93" s="63">
        <f>(968.42+973.28)/2</f>
        <v>970.8499999999999</v>
      </c>
      <c r="AD93" s="61" t="s">
        <v>6</v>
      </c>
      <c r="AE93" s="63">
        <f>(921.37+925.98)/2</f>
        <v>923.675</v>
      </c>
    </row>
    <row r="94" spans="24:31" ht="20.25">
      <c r="X94" s="62" t="s">
        <v>31</v>
      </c>
      <c r="Y94" s="63">
        <v>1100.4</v>
      </c>
      <c r="Z94" s="61" t="s">
        <v>7</v>
      </c>
      <c r="AA94" s="63">
        <f>(1115.77+1121.37)/2</f>
        <v>1118.57</v>
      </c>
      <c r="AB94" s="61" t="s">
        <v>7</v>
      </c>
      <c r="AC94" s="63">
        <f>(957.3+962.1)/2</f>
        <v>959.7</v>
      </c>
      <c r="AD94" s="61" t="s">
        <v>7</v>
      </c>
      <c r="AE94" s="63">
        <f>(913.84+918.42)/2</f>
        <v>916.13</v>
      </c>
    </row>
    <row r="95" spans="24:31" ht="20.25">
      <c r="X95" s="62" t="s">
        <v>32</v>
      </c>
      <c r="Y95" s="63">
        <v>1088.84</v>
      </c>
      <c r="Z95" s="61" t="s">
        <v>8</v>
      </c>
      <c r="AA95" s="63">
        <f>(1102.93+1108.47)/2</f>
        <v>1105.7</v>
      </c>
      <c r="AB95" s="61" t="s">
        <v>8</v>
      </c>
      <c r="AC95" s="63">
        <f>(932.49+937.16)/2</f>
        <v>934.825</v>
      </c>
      <c r="AD95" s="61" t="s">
        <v>8</v>
      </c>
      <c r="AE95" s="63">
        <f>(908.41+912.96)/2</f>
        <v>910.685</v>
      </c>
    </row>
    <row r="96" spans="23:31" ht="20.25">
      <c r="W96" s="59">
        <v>2012</v>
      </c>
      <c r="X96" s="62" t="s">
        <v>33</v>
      </c>
      <c r="Y96" s="63">
        <v>1100.06</v>
      </c>
      <c r="Z96" s="61" t="s">
        <v>13</v>
      </c>
      <c r="AA96" s="63">
        <f>(1097.15+1102.65)/2</f>
        <v>1099.9</v>
      </c>
      <c r="AB96" s="61" t="s">
        <v>13</v>
      </c>
      <c r="AC96" s="63">
        <f>(912.23+916.8)/2</f>
        <v>914.515</v>
      </c>
      <c r="AD96" s="61" t="s">
        <v>13</v>
      </c>
      <c r="AE96" s="63">
        <f>(919.7+924.31)/2</f>
        <v>922.005</v>
      </c>
    </row>
    <row r="97" spans="24:31" ht="20.25">
      <c r="X97" s="62" t="s">
        <v>34</v>
      </c>
      <c r="Y97" s="63">
        <v>1103.56</v>
      </c>
      <c r="Z97" s="61" t="s">
        <v>19</v>
      </c>
      <c r="AA97" s="63">
        <f>(1117.77+1123.37)/2</f>
        <v>1120.57</v>
      </c>
      <c r="AB97" s="61" t="s">
        <v>19</v>
      </c>
      <c r="AC97" s="63">
        <f>(935.73+940.42)/2</f>
        <v>938.075</v>
      </c>
      <c r="AD97" s="61" t="s">
        <v>19</v>
      </c>
      <c r="AE97" s="63">
        <f>(901.2+905.72)/2</f>
        <v>903.46</v>
      </c>
    </row>
    <row r="98" spans="24:31" ht="20.25">
      <c r="X98" s="62" t="s">
        <v>26</v>
      </c>
      <c r="Y98" s="63">
        <v>1098.65</v>
      </c>
      <c r="Z98" s="61" t="s">
        <v>9</v>
      </c>
      <c r="AA98" s="63">
        <f>(1118.33+1123.93)/2</f>
        <v>1121.13</v>
      </c>
      <c r="AB98" s="61" t="s">
        <v>9</v>
      </c>
      <c r="AC98" s="63">
        <f>(933.81+938.49)/2</f>
        <v>936.15</v>
      </c>
      <c r="AD98" s="61" t="s">
        <v>9</v>
      </c>
      <c r="AE98" s="63">
        <f>(857.29+861.59)/2</f>
        <v>859.44</v>
      </c>
    </row>
    <row r="99" spans="24:31" ht="20.25">
      <c r="X99" s="62" t="s">
        <v>16</v>
      </c>
      <c r="Y99" s="63">
        <v>1099.3378</v>
      </c>
      <c r="Z99" s="61" t="s">
        <v>22</v>
      </c>
      <c r="AA99" s="63">
        <v>1133.655</v>
      </c>
      <c r="AB99" s="61" t="s">
        <v>22</v>
      </c>
      <c r="AC99" s="63">
        <v>933.825</v>
      </c>
      <c r="AD99" s="61" t="s">
        <v>22</v>
      </c>
      <c r="AE99" s="63">
        <v>870.655</v>
      </c>
    </row>
    <row r="100" spans="24:31" ht="20.25">
      <c r="X100" s="62" t="s">
        <v>14</v>
      </c>
      <c r="Y100" s="63">
        <v>1070.77</v>
      </c>
      <c r="Z100" s="61" t="s">
        <v>14</v>
      </c>
      <c r="AA100" s="63">
        <v>1129.83</v>
      </c>
      <c r="AB100" s="61" t="s">
        <v>14</v>
      </c>
      <c r="AC100" s="63">
        <v>908.82</v>
      </c>
      <c r="AD100" s="61" t="s">
        <v>14</v>
      </c>
      <c r="AE100" s="63">
        <v>889.45</v>
      </c>
    </row>
    <row r="101" spans="24:31" ht="20.25">
      <c r="X101" s="62" t="s">
        <v>27</v>
      </c>
      <c r="Y101" s="63">
        <v>1075.94</v>
      </c>
      <c r="Z101" s="61" t="s">
        <v>23</v>
      </c>
      <c r="AA101" s="63">
        <v>1102.7350000000001</v>
      </c>
      <c r="AB101" s="61" t="s">
        <v>23</v>
      </c>
      <c r="AC101" s="63">
        <v>890.025</v>
      </c>
      <c r="AD101" s="61" t="s">
        <v>23</v>
      </c>
      <c r="AE101" s="63">
        <v>894.595</v>
      </c>
    </row>
    <row r="102" spans="24:31" ht="20.25">
      <c r="X102" s="62" t="s">
        <v>28</v>
      </c>
      <c r="Y102" s="63">
        <v>1069.41</v>
      </c>
      <c r="Z102" s="61" t="s">
        <v>24</v>
      </c>
      <c r="AA102" s="63">
        <f>+(1103.13+1108.66)/2</f>
        <v>1105.895</v>
      </c>
      <c r="AB102" s="61" t="s">
        <v>24</v>
      </c>
      <c r="AC102" s="63">
        <f>+(870.63+874.99)/2</f>
        <v>872.81</v>
      </c>
      <c r="AD102" s="61" t="s">
        <v>24</v>
      </c>
      <c r="AE102" s="63">
        <f>+(895+899.49)/2</f>
        <v>897.245</v>
      </c>
    </row>
    <row r="103" spans="24:31" ht="20.25">
      <c r="X103" s="62" t="s">
        <v>29</v>
      </c>
      <c r="Y103" s="63">
        <v>1079.11</v>
      </c>
      <c r="Z103" s="61" t="s">
        <v>15</v>
      </c>
      <c r="AA103" s="63">
        <f>(1110.67+1116.24)/2</f>
        <v>1113.455</v>
      </c>
      <c r="AB103" s="61" t="s">
        <v>15</v>
      </c>
      <c r="AC103" s="63">
        <f>(881.4+877.01)/2</f>
        <v>879.2049999999999</v>
      </c>
      <c r="AD103" s="61" t="s">
        <v>15</v>
      </c>
      <c r="AE103" s="63">
        <f>(904.56+900.05)/2</f>
        <v>902.305</v>
      </c>
    </row>
    <row r="104" spans="24:31" ht="20.25">
      <c r="X104" s="62" t="s">
        <v>25</v>
      </c>
      <c r="Y104" s="63">
        <v>1093.41</v>
      </c>
      <c r="Z104" s="61" t="s">
        <v>12</v>
      </c>
      <c r="AA104" s="63">
        <f>(1138.06+1143.76)/2</f>
        <v>1140.9099999999999</v>
      </c>
      <c r="AB104" s="61" t="s">
        <v>12</v>
      </c>
      <c r="AC104" s="8">
        <f>(909.21+913.76)/2</f>
        <v>911.485</v>
      </c>
      <c r="AD104" s="61" t="s">
        <v>12</v>
      </c>
      <c r="AE104" s="63">
        <f>(904.42+908.95)/2</f>
        <v>906.685</v>
      </c>
    </row>
    <row r="105" spans="24:31" ht="20.25">
      <c r="X105" s="62" t="s">
        <v>30</v>
      </c>
      <c r="Y105" s="63">
        <v>1092.6</v>
      </c>
      <c r="Z105" s="61" t="s">
        <v>6</v>
      </c>
      <c r="AA105" s="28">
        <v>1139.175</v>
      </c>
      <c r="AB105" s="61" t="s">
        <v>6</v>
      </c>
      <c r="AC105" s="28">
        <v>919.12</v>
      </c>
      <c r="AD105" s="61" t="s">
        <v>6</v>
      </c>
      <c r="AE105" s="67">
        <v>899.565</v>
      </c>
    </row>
    <row r="106" spans="24:31" ht="20.25">
      <c r="X106" s="62" t="s">
        <v>31</v>
      </c>
      <c r="Y106" s="63">
        <v>1082.41</v>
      </c>
      <c r="Z106" s="61" t="s">
        <v>7</v>
      </c>
      <c r="AA106" s="28">
        <v>1132.4099999999999</v>
      </c>
      <c r="AB106" s="61" t="s">
        <v>7</v>
      </c>
      <c r="AC106" s="28">
        <v>909.5</v>
      </c>
      <c r="AD106" s="61" t="s">
        <v>7</v>
      </c>
      <c r="AE106" s="67">
        <v>876.855</v>
      </c>
    </row>
    <row r="107" spans="24:32" ht="20.25">
      <c r="X107" s="62" t="s">
        <v>32</v>
      </c>
      <c r="Y107" s="63">
        <v>1092.4</v>
      </c>
      <c r="Z107" s="61" t="s">
        <v>8</v>
      </c>
      <c r="AA107" s="28">
        <v>1143.675</v>
      </c>
      <c r="AB107" s="61" t="s">
        <v>8</v>
      </c>
      <c r="AC107" s="28">
        <v>929.4449999999999</v>
      </c>
      <c r="AD107" s="61" t="s">
        <v>8</v>
      </c>
      <c r="AE107" s="67">
        <v>847.57</v>
      </c>
      <c r="AF107" s="28"/>
    </row>
    <row r="108" spans="23:32" ht="20.25">
      <c r="W108" s="59">
        <v>2013</v>
      </c>
      <c r="X108" s="62" t="s">
        <v>33</v>
      </c>
      <c r="Y108" s="28">
        <v>1093.15</v>
      </c>
      <c r="Z108" s="61" t="s">
        <v>13</v>
      </c>
      <c r="AA108" s="63">
        <f>(1130.06+1135.73)/2</f>
        <v>1132.895</v>
      </c>
      <c r="AB108" s="61" t="s">
        <v>13</v>
      </c>
      <c r="AC108" s="63">
        <f>(940.94+945.66)/2</f>
        <v>943.3</v>
      </c>
      <c r="AD108" s="61" t="s">
        <v>13</v>
      </c>
      <c r="AE108" s="68">
        <f>(794.33+798.31)/2</f>
        <v>796.3199999999999</v>
      </c>
      <c r="AF108" s="28"/>
    </row>
    <row r="109" spans="24:31" ht="20.25">
      <c r="X109" s="62" t="s">
        <v>34</v>
      </c>
      <c r="Y109" s="28">
        <v>1074.35</v>
      </c>
      <c r="Z109" s="61" t="s">
        <v>19</v>
      </c>
      <c r="AA109" s="28">
        <f>(1095.9+1101.4)/2</f>
        <v>1098.65</v>
      </c>
      <c r="AB109" s="61" t="s">
        <v>19</v>
      </c>
      <c r="AC109" s="28">
        <f>(944.95+949.69)/2</f>
        <v>947.32</v>
      </c>
      <c r="AD109" s="61" t="s">
        <v>19</v>
      </c>
      <c r="AE109" s="68">
        <f>(759.32+763.13)/2</f>
        <v>761.225</v>
      </c>
    </row>
    <row r="110" spans="24:31" ht="20.25">
      <c r="X110" s="62" t="s">
        <v>26</v>
      </c>
      <c r="Y110" s="28">
        <v>1063.26</v>
      </c>
      <c r="Z110" s="61" t="s">
        <v>9</v>
      </c>
      <c r="AA110" s="28">
        <f>(1066.16+1071.5)/2</f>
        <v>1068.83</v>
      </c>
      <c r="AB110" s="61" t="s">
        <v>9</v>
      </c>
      <c r="AC110" s="28">
        <f>(916.79+921.39)/2</f>
        <v>919.0899999999999</v>
      </c>
      <c r="AD110" s="61" t="s">
        <v>9</v>
      </c>
      <c r="AE110" s="68">
        <f>(746.2+749.94)/2</f>
        <v>748.07</v>
      </c>
    </row>
    <row r="111" spans="24:31" ht="20.25">
      <c r="X111" s="62" t="s">
        <v>16</v>
      </c>
      <c r="Y111" s="28">
        <v>1070.21</v>
      </c>
      <c r="Z111" s="61" t="s">
        <v>22</v>
      </c>
      <c r="AA111" s="28">
        <f>(1081.97+1087.39)/2</f>
        <v>1084.68</v>
      </c>
      <c r="AB111" s="61" t="s">
        <v>22</v>
      </c>
      <c r="AC111" s="28">
        <f>(920.46+925.07)/2</f>
        <v>922.7650000000001</v>
      </c>
      <c r="AD111" s="61" t="s">
        <v>22</v>
      </c>
      <c r="AE111" s="68">
        <f>(724.21+727.84)/2</f>
        <v>726.0250000000001</v>
      </c>
    </row>
    <row r="112" spans="24:31" ht="20.25">
      <c r="X112" s="62" t="s">
        <v>14</v>
      </c>
      <c r="Y112" s="28">
        <v>1061.96</v>
      </c>
      <c r="Z112" s="61" t="s">
        <v>14</v>
      </c>
      <c r="AA112" s="28">
        <v>1083.99</v>
      </c>
      <c r="AB112" s="61" t="s">
        <v>14</v>
      </c>
      <c r="AC112" s="28">
        <v>919.78</v>
      </c>
      <c r="AD112" s="61" t="s">
        <v>14</v>
      </c>
      <c r="AE112" s="67">
        <v>701.605</v>
      </c>
    </row>
    <row r="113" spans="24:31" ht="20.25">
      <c r="X113" s="62" t="s">
        <v>27</v>
      </c>
      <c r="Y113" s="28">
        <v>1066.30764</v>
      </c>
      <c r="Z113" s="61" t="s">
        <v>23</v>
      </c>
      <c r="AA113" s="28">
        <v>1096.685952380945</v>
      </c>
      <c r="AB113" s="28" t="s">
        <v>23</v>
      </c>
      <c r="AC113" s="28">
        <v>934.27619047619</v>
      </c>
      <c r="AD113" s="28" t="s">
        <v>23</v>
      </c>
      <c r="AE113" s="67">
        <v>726.847857142857</v>
      </c>
    </row>
    <row r="114" spans="24:31" ht="20.25">
      <c r="X114" s="62" t="s">
        <v>28</v>
      </c>
      <c r="Y114" s="28">
        <v>1072.90134</v>
      </c>
      <c r="Z114" s="61" t="s">
        <v>24</v>
      </c>
      <c r="AA114" s="28">
        <v>1078.635</v>
      </c>
      <c r="AB114" s="61" t="s">
        <v>28</v>
      </c>
      <c r="AC114" s="28">
        <v>939.21</v>
      </c>
      <c r="AD114" s="61" t="s">
        <v>28</v>
      </c>
      <c r="AE114" s="67">
        <v>724.28</v>
      </c>
    </row>
    <row r="115" spans="24:31" ht="20.25">
      <c r="X115" s="62" t="s">
        <v>29</v>
      </c>
      <c r="Y115" s="28">
        <v>1074.97871</v>
      </c>
      <c r="Z115" s="61" t="s">
        <v>15</v>
      </c>
      <c r="AA115" s="28">
        <v>1097.625</v>
      </c>
      <c r="AB115" s="61" t="s">
        <v>29</v>
      </c>
      <c r="AC115" s="28">
        <v>944.545</v>
      </c>
      <c r="AD115" s="61" t="s">
        <v>29</v>
      </c>
      <c r="AE115" s="67">
        <v>724.45</v>
      </c>
    </row>
    <row r="116" spans="24:31" ht="20.25">
      <c r="X116" s="62" t="s">
        <v>25</v>
      </c>
      <c r="Y116" s="28">
        <f>1534.8*0.709</f>
        <v>1088.1732</v>
      </c>
      <c r="Z116" s="61" t="s">
        <v>25</v>
      </c>
      <c r="AA116" s="28">
        <v>1123.06</v>
      </c>
      <c r="AB116" s="61" t="s">
        <v>25</v>
      </c>
      <c r="AC116" s="28">
        <v>946.155</v>
      </c>
      <c r="AD116" s="61" t="s">
        <v>25</v>
      </c>
      <c r="AE116" s="67">
        <v>715.47</v>
      </c>
    </row>
    <row r="117" spans="24:31" ht="20.25">
      <c r="X117" s="62" t="s">
        <v>30</v>
      </c>
      <c r="Y117" s="28">
        <v>1094.3698599999998</v>
      </c>
      <c r="Z117" s="61" t="s">
        <v>30</v>
      </c>
      <c r="AA117" s="28">
        <v>1142.105</v>
      </c>
      <c r="AB117" s="61" t="s">
        <v>30</v>
      </c>
      <c r="AC117" s="28">
        <v>967.9000000000001</v>
      </c>
      <c r="AD117" s="61" t="s">
        <v>30</v>
      </c>
      <c r="AE117" s="67">
        <v>725.4449999999999</v>
      </c>
    </row>
    <row r="118" spans="24:31" ht="20.25">
      <c r="X118" s="62" t="s">
        <v>31</v>
      </c>
      <c r="Y118" s="28">
        <v>1088.46</v>
      </c>
      <c r="Z118" s="61" t="s">
        <v>31</v>
      </c>
      <c r="AA118" s="28">
        <v>1140.1399999999999</v>
      </c>
      <c r="AB118" s="61" t="s">
        <v>31</v>
      </c>
      <c r="AC118" s="28">
        <v>956.36</v>
      </c>
      <c r="AD118" s="61" t="s">
        <v>31</v>
      </c>
      <c r="AE118" s="67">
        <v>709.035</v>
      </c>
    </row>
    <row r="119" spans="24:31" ht="20.25">
      <c r="X119" s="62" t="s">
        <v>32</v>
      </c>
      <c r="Y119" s="28">
        <v>1091.86</v>
      </c>
      <c r="Z119" s="61" t="s">
        <v>32</v>
      </c>
      <c r="AA119" s="28">
        <v>1161.54</v>
      </c>
      <c r="AB119" s="61" t="s">
        <v>32</v>
      </c>
      <c r="AC119" s="28">
        <v>970.635</v>
      </c>
      <c r="AD119" s="61" t="s">
        <v>32</v>
      </c>
      <c r="AE119" s="67">
        <v>680.0350000000001</v>
      </c>
    </row>
    <row r="120" spans="23:31" ht="20.25">
      <c r="W120" s="59">
        <v>2014</v>
      </c>
      <c r="X120" s="62" t="s">
        <v>33</v>
      </c>
      <c r="Y120" s="28">
        <v>1089.2</v>
      </c>
      <c r="Z120" s="61" t="s">
        <v>33</v>
      </c>
      <c r="AA120" s="28">
        <v>1167.56</v>
      </c>
      <c r="AB120" s="61" t="s">
        <v>33</v>
      </c>
      <c r="AC120" s="28">
        <v>965.73</v>
      </c>
      <c r="AD120" s="61" t="s">
        <v>33</v>
      </c>
      <c r="AE120" s="67">
        <v>681.85</v>
      </c>
    </row>
    <row r="121" spans="24:31" ht="20.25">
      <c r="X121" s="62" t="s">
        <v>34</v>
      </c>
      <c r="Y121" s="28">
        <v>1092.82</v>
      </c>
      <c r="Z121" s="61" t="s">
        <v>34</v>
      </c>
      <c r="AA121" s="28">
        <v>1173.465</v>
      </c>
      <c r="AB121" s="61" t="s">
        <v>34</v>
      </c>
      <c r="AC121" s="28">
        <v>967.64</v>
      </c>
      <c r="AD121" s="61" t="s">
        <v>34</v>
      </c>
      <c r="AE121" s="67">
        <v>694.4</v>
      </c>
    </row>
    <row r="122" spans="24:31" ht="20.25">
      <c r="X122" s="62" t="s">
        <v>26</v>
      </c>
      <c r="Y122" s="28">
        <v>1094.3</v>
      </c>
      <c r="Z122" s="61" t="s">
        <v>26</v>
      </c>
      <c r="AA122" s="28">
        <v>1178.79</v>
      </c>
      <c r="AB122" s="61" t="s">
        <v>26</v>
      </c>
      <c r="AC122" s="28">
        <v>980.36</v>
      </c>
      <c r="AD122" s="61" t="s">
        <v>26</v>
      </c>
      <c r="AE122" s="67">
        <v>693.13</v>
      </c>
    </row>
    <row r="123" spans="24:31" ht="20.25">
      <c r="X123" s="62" t="s">
        <v>16</v>
      </c>
      <c r="Y123" s="28">
        <v>1092.19</v>
      </c>
      <c r="Z123" s="61" t="s">
        <v>16</v>
      </c>
      <c r="AA123" s="28">
        <v>1186.65</v>
      </c>
      <c r="AB123" s="61" t="s">
        <v>16</v>
      </c>
      <c r="AC123" s="28">
        <v>978.8</v>
      </c>
      <c r="AD123" s="61" t="s">
        <v>16</v>
      </c>
      <c r="AE123" s="68">
        <v>691.64</v>
      </c>
    </row>
    <row r="124" spans="24:31" ht="20.25">
      <c r="X124" s="62" t="s">
        <v>14</v>
      </c>
      <c r="Y124" s="28">
        <v>1092.41302</v>
      </c>
      <c r="Z124" s="61" t="s">
        <v>14</v>
      </c>
      <c r="AA124" s="28">
        <v>1194.84</v>
      </c>
      <c r="AB124" s="61" t="s">
        <v>14</v>
      </c>
      <c r="AC124" s="28">
        <v>974.6</v>
      </c>
      <c r="AD124" s="61" t="s">
        <v>14</v>
      </c>
      <c r="AE124" s="67">
        <v>696.33</v>
      </c>
    </row>
    <row r="125" spans="24:31" ht="20.25">
      <c r="X125" s="62" t="s">
        <v>27</v>
      </c>
      <c r="Y125" s="28">
        <v>1096.03601</v>
      </c>
      <c r="Z125" s="61" t="s">
        <v>27</v>
      </c>
      <c r="AA125" s="28">
        <v>1197.7649999999999</v>
      </c>
      <c r="AB125" s="61" t="s">
        <v>27</v>
      </c>
      <c r="AC125" s="66">
        <v>964.0699999999999</v>
      </c>
      <c r="AD125" s="61" t="s">
        <v>27</v>
      </c>
      <c r="AE125" s="67">
        <v>694.65</v>
      </c>
    </row>
    <row r="126" spans="24:31" ht="20.25">
      <c r="X126" s="62" t="s">
        <v>28</v>
      </c>
      <c r="Y126" s="28">
        <v>1085.69879</v>
      </c>
      <c r="Z126" s="61" t="s">
        <v>28</v>
      </c>
      <c r="AA126" s="28">
        <v>1212.695526315785</v>
      </c>
      <c r="AB126" s="61" t="s">
        <v>28</v>
      </c>
      <c r="AC126" s="66">
        <v>962.2992105263155</v>
      </c>
      <c r="AD126" s="61" t="s">
        <v>28</v>
      </c>
      <c r="AE126" s="69">
        <v>697.856578947368</v>
      </c>
    </row>
    <row r="127" spans="24:31" ht="20.25">
      <c r="X127" s="62" t="s">
        <v>29</v>
      </c>
      <c r="Y127" s="28">
        <v>1076.53</v>
      </c>
      <c r="Z127" s="61" t="s">
        <v>29</v>
      </c>
      <c r="AA127" s="28">
        <v>1184.58166666666</v>
      </c>
      <c r="AB127" s="61" t="s">
        <v>29</v>
      </c>
      <c r="AC127" s="28">
        <v>944.6885714285711</v>
      </c>
      <c r="AD127" s="61" t="s">
        <v>29</v>
      </c>
      <c r="AE127" s="67">
        <v>688.7052380952375</v>
      </c>
    </row>
    <row r="128" spans="24:31" ht="20.25">
      <c r="X128" s="62" t="s">
        <v>25</v>
      </c>
      <c r="Y128" s="28">
        <v>1051.15</v>
      </c>
      <c r="Z128" s="61" t="s">
        <v>25</v>
      </c>
      <c r="AA128" s="28">
        <v>1156.2199999999998</v>
      </c>
      <c r="AB128" s="61" t="s">
        <v>25</v>
      </c>
      <c r="AC128" s="28">
        <v>915.21</v>
      </c>
      <c r="AD128" s="61" t="s">
        <v>25</v>
      </c>
      <c r="AE128" s="67">
        <v>661.4</v>
      </c>
    </row>
    <row r="129" spans="24:31" ht="20.25">
      <c r="X129" s="62" t="s">
        <v>30</v>
      </c>
      <c r="Y129" s="28">
        <v>1048.14</v>
      </c>
      <c r="Z129" s="61" t="s">
        <v>30</v>
      </c>
      <c r="AA129" s="28">
        <v>1141.195</v>
      </c>
      <c r="AB129" s="61" t="s">
        <v>30</v>
      </c>
      <c r="AC129" s="28">
        <v>900.33</v>
      </c>
      <c r="AD129" s="61" t="s">
        <v>30</v>
      </c>
      <c r="AE129" s="67">
        <v>658.355</v>
      </c>
    </row>
    <row r="130" spans="24:31" ht="20.25">
      <c r="X130" s="62" t="s">
        <v>31</v>
      </c>
      <c r="Y130" s="28">
        <v>1038.15</v>
      </c>
      <c r="Z130" s="61" t="s">
        <v>31</v>
      </c>
      <c r="AA130" s="28">
        <v>1120</v>
      </c>
      <c r="AB130" s="61" t="s">
        <v>31</v>
      </c>
      <c r="AC130" s="28">
        <v>885.08</v>
      </c>
      <c r="AD130" s="61" t="s">
        <v>31</v>
      </c>
      <c r="AE130" s="67">
        <v>611.96</v>
      </c>
    </row>
    <row r="131" spans="24:31" ht="20.25">
      <c r="X131" s="62" t="s">
        <v>32</v>
      </c>
      <c r="Y131" s="28">
        <v>1027.21</v>
      </c>
      <c r="Z131" s="61" t="s">
        <v>32</v>
      </c>
      <c r="AA131" s="28">
        <v>1108.12</v>
      </c>
      <c r="AB131" s="61" t="s">
        <v>32</v>
      </c>
      <c r="AC131" s="28">
        <v>873.59</v>
      </c>
      <c r="AD131" s="61" t="s">
        <v>32</v>
      </c>
      <c r="AE131" s="67">
        <v>593.83</v>
      </c>
    </row>
    <row r="132" spans="23:31" ht="20.25">
      <c r="W132" s="59">
        <v>2015</v>
      </c>
      <c r="X132" s="62" t="s">
        <v>33</v>
      </c>
      <c r="Y132" s="28">
        <v>999.55</v>
      </c>
      <c r="Z132" s="61" t="s">
        <v>33</v>
      </c>
      <c r="AA132" s="28">
        <v>1073.74</v>
      </c>
      <c r="AB132" s="61" t="s">
        <v>33</v>
      </c>
      <c r="AC132" s="28">
        <v>820.91</v>
      </c>
      <c r="AD132" s="61" t="s">
        <v>33</v>
      </c>
      <c r="AE132" s="67">
        <v>600.32</v>
      </c>
    </row>
    <row r="133" spans="24:31" ht="20.25">
      <c r="X133" s="62" t="s">
        <v>34</v>
      </c>
      <c r="Y133" s="28">
        <v>997.84</v>
      </c>
      <c r="Z133" s="61" t="s">
        <v>34</v>
      </c>
      <c r="AA133" s="28">
        <v>1084.29</v>
      </c>
      <c r="AB133" s="61" t="s">
        <v>34</v>
      </c>
      <c r="AC133" s="28">
        <v>805.12</v>
      </c>
      <c r="AD133" s="61" t="s">
        <v>34</v>
      </c>
      <c r="AE133" s="67">
        <v>597.995</v>
      </c>
    </row>
    <row r="134" spans="24:31" ht="20.25">
      <c r="X134" s="62" t="s">
        <v>26</v>
      </c>
      <c r="Y134" s="28">
        <v>978.06</v>
      </c>
      <c r="Z134" s="61" t="s">
        <v>26</v>
      </c>
      <c r="AA134" s="28">
        <v>1063.8899999999999</v>
      </c>
      <c r="AB134" s="61" t="s">
        <v>26</v>
      </c>
      <c r="AC134" s="28">
        <v>768.9549999999999</v>
      </c>
      <c r="AD134" s="61" t="s">
        <v>26</v>
      </c>
      <c r="AE134" s="67">
        <v>589.3050000000001</v>
      </c>
    </row>
    <row r="135" spans="24:31" ht="20.25">
      <c r="X135" s="62" t="s">
        <v>16</v>
      </c>
      <c r="Y135" s="28">
        <v>997.15</v>
      </c>
      <c r="Z135" s="61" t="s">
        <v>16</v>
      </c>
      <c r="AA135" s="28">
        <v>1057.895</v>
      </c>
      <c r="AB135" s="61" t="s">
        <v>16</v>
      </c>
      <c r="AC135" s="28">
        <v>764.4749999999999</v>
      </c>
      <c r="AD135" s="61" t="s">
        <v>16</v>
      </c>
      <c r="AE135" s="67">
        <v>593.425</v>
      </c>
    </row>
    <row r="136" spans="24:31" ht="20.25">
      <c r="X136" s="62" t="s">
        <v>14</v>
      </c>
      <c r="Y136" s="28">
        <v>985.86</v>
      </c>
      <c r="Z136" s="61" t="s">
        <v>14</v>
      </c>
      <c r="AA136" s="28">
        <v>1095.16</v>
      </c>
      <c r="AB136" s="61" t="s">
        <v>14</v>
      </c>
      <c r="AC136" s="28">
        <v>792.0799999999999</v>
      </c>
      <c r="AD136" s="61" t="s">
        <v>14</v>
      </c>
      <c r="AE136" s="67">
        <v>587.46</v>
      </c>
    </row>
    <row r="137" spans="24:31" ht="20.25">
      <c r="X137" s="62" t="s">
        <v>27</v>
      </c>
      <c r="Y137" s="28">
        <v>997.13</v>
      </c>
      <c r="Z137" s="61" t="s">
        <v>27</v>
      </c>
      <c r="AA137" s="28">
        <v>1103.29</v>
      </c>
      <c r="AB137" s="61" t="s">
        <v>27</v>
      </c>
      <c r="AC137" s="28">
        <v>794.79</v>
      </c>
      <c r="AD137" s="61" t="s">
        <v>27</v>
      </c>
      <c r="AE137" s="67">
        <v>573.14</v>
      </c>
    </row>
    <row r="138" spans="24:31" ht="20.25">
      <c r="X138" s="62" t="s">
        <v>28</v>
      </c>
      <c r="Y138" s="28">
        <v>988.84</v>
      </c>
      <c r="Z138" s="61" t="s">
        <v>28</v>
      </c>
      <c r="AA138" s="28">
        <v>1103.5149999999999</v>
      </c>
      <c r="AB138" s="61" t="s">
        <v>28</v>
      </c>
      <c r="AC138" s="28">
        <v>781.7249999999999</v>
      </c>
      <c r="AD138" s="61" t="s">
        <v>28</v>
      </c>
      <c r="AE138" s="67">
        <v>575.5150000000001</v>
      </c>
    </row>
    <row r="139" spans="24:31" ht="20.25">
      <c r="X139" s="62" t="s">
        <v>29</v>
      </c>
      <c r="Y139" s="28">
        <v>995.2941999999999</v>
      </c>
      <c r="Z139" s="61" t="s">
        <v>29</v>
      </c>
      <c r="AA139" s="28">
        <v>1105.85</v>
      </c>
      <c r="AB139" s="61" t="s">
        <v>29</v>
      </c>
      <c r="AC139" s="28">
        <v>789.3</v>
      </c>
      <c r="AD139" s="61" t="s">
        <v>29</v>
      </c>
      <c r="AE139" s="67">
        <v>525.61</v>
      </c>
    </row>
    <row r="140" spans="24:31" ht="20.25">
      <c r="X140" s="62" t="s">
        <v>25</v>
      </c>
      <c r="Y140" s="28">
        <v>995.25166</v>
      </c>
      <c r="Z140" s="61" t="s">
        <v>25</v>
      </c>
      <c r="AA140" s="28">
        <v>1088.45</v>
      </c>
      <c r="AB140" s="61" t="s">
        <v>25</v>
      </c>
      <c r="AC140" s="28">
        <v>797.62</v>
      </c>
      <c r="AD140" s="61" t="s">
        <v>25</v>
      </c>
      <c r="AE140" s="67">
        <v>590.42</v>
      </c>
    </row>
    <row r="141" spans="24:31" ht="20.25">
      <c r="X141" s="62" t="s">
        <v>30</v>
      </c>
      <c r="Y141" s="28">
        <v>990.38083</v>
      </c>
      <c r="Z141" s="61" t="s">
        <v>30</v>
      </c>
      <c r="AA141" s="28">
        <v>1085.705</v>
      </c>
      <c r="AB141" s="61" t="s">
        <v>30</v>
      </c>
      <c r="AC141" s="28">
        <v>796.25</v>
      </c>
      <c r="AD141" s="61" t="s">
        <v>30</v>
      </c>
      <c r="AE141" s="67">
        <v>590.145</v>
      </c>
    </row>
    <row r="142" spans="24:31" ht="20.25">
      <c r="X142" s="62" t="s">
        <v>31</v>
      </c>
      <c r="Y142" s="28">
        <v>972.8685299999999</v>
      </c>
      <c r="Z142" s="61" t="s">
        <v>31</v>
      </c>
      <c r="AA142" s="28">
        <v>1078.935</v>
      </c>
      <c r="AB142" s="61" t="s">
        <v>31</v>
      </c>
      <c r="AC142" s="28">
        <v>762.7049999999999</v>
      </c>
      <c r="AD142" s="61" t="s">
        <v>31</v>
      </c>
      <c r="AE142" s="67">
        <v>579.0699999999999</v>
      </c>
    </row>
    <row r="143" spans="24:31" ht="20.25">
      <c r="X143" s="62" t="s">
        <v>32</v>
      </c>
      <c r="Y143" s="28">
        <v>982.4825699999998</v>
      </c>
      <c r="Z143" s="61" t="s">
        <v>32</v>
      </c>
      <c r="AA143" s="28">
        <v>1063.8400000000001</v>
      </c>
      <c r="AB143" s="61" t="s">
        <v>32</v>
      </c>
      <c r="AC143" s="28">
        <v>771.6400000000001</v>
      </c>
      <c r="AD143" s="61" t="s">
        <v>32</v>
      </c>
      <c r="AE143" s="67">
        <v>582.63</v>
      </c>
    </row>
    <row r="144" spans="23:31" ht="20.25">
      <c r="W144" s="59">
        <v>2016</v>
      </c>
      <c r="X144" s="62" t="s">
        <v>33</v>
      </c>
      <c r="Y144" s="28">
        <v>978.7745</v>
      </c>
      <c r="Z144" s="61" t="s">
        <v>33</v>
      </c>
      <c r="AA144" s="28">
        <v>1022.005</v>
      </c>
      <c r="AB144" s="61" t="s">
        <v>33</v>
      </c>
      <c r="AC144" s="28">
        <v>770.355</v>
      </c>
      <c r="AD144" s="61" t="s">
        <v>33</v>
      </c>
      <c r="AE144" s="67">
        <v>599.54</v>
      </c>
    </row>
    <row r="145" spans="24:31" ht="20.25">
      <c r="X145" s="62" t="s">
        <v>34</v>
      </c>
      <c r="Y145" s="28">
        <v>979.34879</v>
      </c>
      <c r="Z145" s="61" t="s">
        <v>34</v>
      </c>
      <c r="AA145" s="28">
        <v>1014.8199999999999</v>
      </c>
      <c r="AB145" s="61" t="s">
        <v>34</v>
      </c>
      <c r="AC145" s="28">
        <v>786.64</v>
      </c>
      <c r="AD145" s="61" t="s">
        <v>34</v>
      </c>
      <c r="AE145" s="67">
        <v>617.04</v>
      </c>
    </row>
    <row r="146" spans="24:31" ht="20.25">
      <c r="X146" s="62" t="s">
        <v>26</v>
      </c>
      <c r="Y146" s="67">
        <v>998.8533799999999</v>
      </c>
      <c r="Z146" s="61" t="s">
        <v>26</v>
      </c>
      <c r="AA146" s="28">
        <v>1008.86</v>
      </c>
      <c r="AB146" s="61" t="s">
        <v>26</v>
      </c>
      <c r="AC146" s="28">
        <v>788.02</v>
      </c>
      <c r="AD146" s="61" t="s">
        <v>26</v>
      </c>
      <c r="AE146" s="67">
        <v>627.365</v>
      </c>
    </row>
    <row r="147" spans="24:31" ht="20.25">
      <c r="X147" s="62" t="s">
        <v>16</v>
      </c>
      <c r="Y147" s="28">
        <v>1004.8869699999998</v>
      </c>
      <c r="Z147" s="61" t="s">
        <v>16</v>
      </c>
      <c r="AA147" s="28">
        <v>1013.005</v>
      </c>
      <c r="AB147" s="61" t="s">
        <v>16</v>
      </c>
      <c r="AC147" s="28">
        <v>803.67</v>
      </c>
      <c r="AD147" s="61" t="s">
        <v>16</v>
      </c>
      <c r="AE147" s="67">
        <v>646.285</v>
      </c>
    </row>
    <row r="148" spans="24:31" ht="20.25">
      <c r="X148" s="62" t="s">
        <v>14</v>
      </c>
      <c r="Y148" s="28">
        <v>994.6419199999998</v>
      </c>
      <c r="Z148" s="61" t="s">
        <v>14</v>
      </c>
      <c r="AA148" s="28">
        <v>1028.65</v>
      </c>
      <c r="AB148" s="61" t="s">
        <v>14</v>
      </c>
      <c r="AC148" s="28">
        <v>802.83</v>
      </c>
      <c r="AD148" s="61" t="s">
        <v>14</v>
      </c>
      <c r="AE148" s="67">
        <v>652.4</v>
      </c>
    </row>
    <row r="149" spans="24:31" ht="20.25">
      <c r="X149" s="62" t="s">
        <v>27</v>
      </c>
      <c r="Y149" s="28">
        <v>991.7775600000001</v>
      </c>
      <c r="Z149" s="61" t="s">
        <v>27</v>
      </c>
      <c r="AA149" s="28">
        <v>1006.625</v>
      </c>
      <c r="AB149" s="61" t="s">
        <v>27</v>
      </c>
      <c r="AC149" s="28">
        <v>797.37</v>
      </c>
      <c r="AD149" s="61" t="s">
        <v>27</v>
      </c>
      <c r="AE149" s="67">
        <v>674.69</v>
      </c>
    </row>
    <row r="150" spans="24:31" ht="20.25">
      <c r="X150" s="62" t="s">
        <v>28</v>
      </c>
      <c r="Y150" s="28">
        <v>987.9064199999999</v>
      </c>
      <c r="Z150" s="61" t="s">
        <v>28</v>
      </c>
      <c r="AA150" s="28">
        <v>933.2950000000001</v>
      </c>
      <c r="AB150" s="61" t="s">
        <v>28</v>
      </c>
      <c r="AC150" s="28">
        <v>784.085</v>
      </c>
      <c r="AD150" s="61" t="s">
        <v>28</v>
      </c>
      <c r="AE150" s="67">
        <v>680.145</v>
      </c>
    </row>
    <row r="151" spans="24:31" ht="20.25">
      <c r="X151" s="62" t="s">
        <v>29</v>
      </c>
      <c r="Y151" s="28">
        <v>988.5870599999998</v>
      </c>
      <c r="Z151" s="61" t="s">
        <v>29</v>
      </c>
      <c r="AA151" s="28">
        <v>928.72</v>
      </c>
      <c r="AB151" s="61" t="s">
        <v>29</v>
      </c>
      <c r="AC151" s="28">
        <v>794.1949999999999</v>
      </c>
      <c r="AD151" s="61" t="s">
        <v>29</v>
      </c>
      <c r="AE151" s="67">
        <v>699.505</v>
      </c>
    </row>
    <row r="152" spans="24:31" ht="20.25">
      <c r="X152" s="62" t="s">
        <v>25</v>
      </c>
      <c r="Y152" s="28">
        <v>989.62929</v>
      </c>
      <c r="Z152" s="61" t="s">
        <v>25</v>
      </c>
      <c r="AA152" s="28">
        <v>930.4449999999999</v>
      </c>
      <c r="AB152" s="61" t="s">
        <v>25</v>
      </c>
      <c r="AC152" s="28">
        <v>793.745</v>
      </c>
      <c r="AD152" s="61" t="s">
        <v>25</v>
      </c>
      <c r="AE152" s="67">
        <v>695.35</v>
      </c>
    </row>
    <row r="153" spans="24:31" ht="20.25">
      <c r="X153" s="62" t="s">
        <v>30</v>
      </c>
      <c r="Y153" s="28">
        <v>974.0596499999999</v>
      </c>
      <c r="Z153" s="61" t="s">
        <v>30</v>
      </c>
      <c r="AA153" s="28">
        <v>875.8499999999999</v>
      </c>
      <c r="AB153" s="61" t="s">
        <v>30</v>
      </c>
      <c r="AC153" s="28">
        <v>782.345</v>
      </c>
      <c r="AD153" s="61" t="s">
        <v>30</v>
      </c>
      <c r="AE153" s="67">
        <v>683.87</v>
      </c>
    </row>
    <row r="154" spans="24:31" ht="20.25">
      <c r="X154" s="62" t="s">
        <v>31</v>
      </c>
      <c r="Y154" s="28">
        <v>959.81584</v>
      </c>
      <c r="Z154" s="61" t="s">
        <v>31</v>
      </c>
      <c r="AA154" s="28">
        <v>881.48</v>
      </c>
      <c r="AB154" s="61" t="s">
        <v>31</v>
      </c>
      <c r="AC154" s="28">
        <v>766.835</v>
      </c>
      <c r="AD154" s="61" t="s">
        <v>31</v>
      </c>
      <c r="AE154" s="67">
        <v>656.74</v>
      </c>
    </row>
    <row r="155" spans="24:31" ht="20.25">
      <c r="X155" s="62" t="s">
        <v>32</v>
      </c>
      <c r="Y155" s="28">
        <v>953.12997</v>
      </c>
      <c r="Z155" s="61" t="s">
        <v>32</v>
      </c>
      <c r="AA155" s="28">
        <v>886.725</v>
      </c>
      <c r="AB155" s="61" t="s">
        <v>32</v>
      </c>
      <c r="AC155" s="28">
        <v>747.95</v>
      </c>
      <c r="AD155" s="61" t="s">
        <v>32</v>
      </c>
      <c r="AE155" s="67">
        <v>611.63</v>
      </c>
    </row>
    <row r="156" spans="23:31" ht="20.25">
      <c r="W156" s="59">
        <v>2017</v>
      </c>
      <c r="X156" s="62" t="s">
        <v>33</v>
      </c>
      <c r="Y156" s="28">
        <v>963.4104699999999</v>
      </c>
      <c r="Z156" s="61" t="s">
        <v>33</v>
      </c>
      <c r="AA156" s="28">
        <v>874.2750000000001</v>
      </c>
      <c r="AB156" s="61" t="s">
        <v>33</v>
      </c>
      <c r="AC156" s="28">
        <v>753.53</v>
      </c>
      <c r="AD156" s="61" t="s">
        <v>33</v>
      </c>
      <c r="AE156" s="67">
        <v>616.64</v>
      </c>
    </row>
    <row r="157" spans="25:31" ht="20.25">
      <c r="Y157" s="28"/>
      <c r="Z157" s="28"/>
      <c r="AA157" s="28"/>
      <c r="AB157" s="28"/>
      <c r="AC157" s="28"/>
      <c r="AD157" s="29"/>
      <c r="AE157" s="29"/>
    </row>
    <row r="158" spans="25:31" ht="20.25">
      <c r="Y158" s="28"/>
      <c r="Z158" s="28"/>
      <c r="AA158" s="28"/>
      <c r="AB158" s="28"/>
      <c r="AC158" s="28"/>
      <c r="AD158" s="29"/>
      <c r="AE158" s="29"/>
    </row>
    <row r="159" spans="25:31" ht="20.25">
      <c r="Y159" s="28"/>
      <c r="Z159" s="28"/>
      <c r="AA159" s="28"/>
      <c r="AB159" s="28"/>
      <c r="AC159" s="28"/>
      <c r="AD159" s="29"/>
      <c r="AE159" s="29"/>
    </row>
    <row r="160" spans="25:31" ht="20.25">
      <c r="Y160" s="28"/>
      <c r="Z160" s="28"/>
      <c r="AA160" s="28"/>
      <c r="AB160" s="28"/>
      <c r="AC160" s="28"/>
      <c r="AD160" s="29"/>
      <c r="AE160" s="29"/>
    </row>
    <row r="161" spans="25:31" ht="20.25">
      <c r="Y161" s="28"/>
      <c r="Z161" s="28"/>
      <c r="AA161" s="28"/>
      <c r="AB161" s="28"/>
      <c r="AC161" s="28"/>
      <c r="AD161" s="29"/>
      <c r="AE161" s="29"/>
    </row>
    <row r="162" spans="25:31" ht="20.25">
      <c r="Y162" s="28"/>
      <c r="Z162" s="28"/>
      <c r="AA162" s="28"/>
      <c r="AB162" s="28"/>
      <c r="AC162" s="28"/>
      <c r="AD162" s="29"/>
      <c r="AE162" s="29"/>
    </row>
    <row r="163" spans="25:31" ht="20.25">
      <c r="Y163" s="28"/>
      <c r="Z163" s="28"/>
      <c r="AA163" s="28"/>
      <c r="AB163" s="28"/>
      <c r="AC163" s="28"/>
      <c r="AD163" s="29"/>
      <c r="AE163" s="29"/>
    </row>
    <row r="164" spans="25:31" ht="20.25">
      <c r="Y164" s="28"/>
      <c r="Z164" s="28"/>
      <c r="AA164" s="28"/>
      <c r="AB164" s="28"/>
      <c r="AC164" s="28"/>
      <c r="AD164" s="29"/>
      <c r="AE164" s="29"/>
    </row>
    <row r="165" spans="25:31" ht="20.25">
      <c r="Y165" s="28"/>
      <c r="Z165" s="28"/>
      <c r="AA165" s="28"/>
      <c r="AB165" s="28"/>
      <c r="AC165" s="28"/>
      <c r="AD165" s="29"/>
      <c r="AE165" s="29"/>
    </row>
    <row r="166" spans="25:31" ht="20.25">
      <c r="Y166" s="28"/>
      <c r="Z166" s="28"/>
      <c r="AA166" s="28"/>
      <c r="AB166" s="28"/>
      <c r="AC166" s="28"/>
      <c r="AD166" s="29"/>
      <c r="AE166" s="29"/>
    </row>
    <row r="167" spans="25:31" ht="20.25">
      <c r="Y167" s="28"/>
      <c r="Z167" s="28"/>
      <c r="AA167" s="28"/>
      <c r="AB167" s="28"/>
      <c r="AC167" s="28"/>
      <c r="AD167" s="29"/>
      <c r="AE167" s="29"/>
    </row>
    <row r="168" spans="25:31" ht="20.25">
      <c r="Y168" s="28"/>
      <c r="Z168" s="28"/>
      <c r="AA168" s="28"/>
      <c r="AB168" s="28"/>
      <c r="AC168" s="28"/>
      <c r="AD168" s="29"/>
      <c r="AE168" s="29"/>
    </row>
    <row r="169" spans="25:31" ht="20.25">
      <c r="Y169" s="28"/>
      <c r="Z169" s="28"/>
      <c r="AA169" s="28"/>
      <c r="AB169" s="28"/>
      <c r="AC169" s="28"/>
      <c r="AD169" s="29"/>
      <c r="AE169" s="29"/>
    </row>
    <row r="170" spans="25:31" ht="20.25">
      <c r="Y170" s="28"/>
      <c r="Z170" s="28"/>
      <c r="AA170" s="28"/>
      <c r="AB170" s="28"/>
      <c r="AC170" s="28"/>
      <c r="AD170" s="29"/>
      <c r="AE170" s="29"/>
    </row>
    <row r="171" spans="25:31" ht="20.25">
      <c r="Y171" s="28"/>
      <c r="Z171" s="28"/>
      <c r="AA171" s="28"/>
      <c r="AB171" s="28"/>
      <c r="AC171" s="28"/>
      <c r="AD171" s="29"/>
      <c r="AE171" s="29"/>
    </row>
    <row r="172" spans="25:31" ht="20.25">
      <c r="Y172" s="28"/>
      <c r="Z172" s="28"/>
      <c r="AA172" s="28"/>
      <c r="AB172" s="28"/>
      <c r="AC172" s="28"/>
      <c r="AD172" s="29"/>
      <c r="AE172" s="29"/>
    </row>
    <row r="173" spans="25:31" ht="20.25">
      <c r="Y173" s="28"/>
      <c r="Z173" s="28"/>
      <c r="AA173" s="28"/>
      <c r="AB173" s="28"/>
      <c r="AC173" s="28"/>
      <c r="AD173" s="29"/>
      <c r="AE173" s="29"/>
    </row>
    <row r="174" spans="25:31" ht="20.25">
      <c r="Y174" s="28"/>
      <c r="Z174" s="28"/>
      <c r="AA174" s="28"/>
      <c r="AB174" s="28"/>
      <c r="AC174" s="28"/>
      <c r="AD174" s="29"/>
      <c r="AE174" s="29"/>
    </row>
    <row r="175" spans="25:31" ht="20.25">
      <c r="Y175" s="28"/>
      <c r="Z175" s="28"/>
      <c r="AA175" s="28"/>
      <c r="AB175" s="28"/>
      <c r="AC175" s="28"/>
      <c r="AD175" s="29"/>
      <c r="AE175" s="29"/>
    </row>
    <row r="176" spans="25:31" ht="20.25">
      <c r="Y176" s="28"/>
      <c r="Z176" s="28"/>
      <c r="AA176" s="28"/>
      <c r="AB176" s="28"/>
      <c r="AC176" s="28"/>
      <c r="AD176" s="29"/>
      <c r="AE176" s="29"/>
    </row>
    <row r="177" spans="25:31" ht="20.25">
      <c r="Y177" s="28"/>
      <c r="Z177" s="28"/>
      <c r="AA177" s="28"/>
      <c r="AB177" s="28"/>
      <c r="AC177" s="28"/>
      <c r="AD177" s="29"/>
      <c r="AE177" s="29"/>
    </row>
    <row r="178" spans="25:31" ht="20.25">
      <c r="Y178" s="28"/>
      <c r="Z178" s="28"/>
      <c r="AA178" s="28"/>
      <c r="AB178" s="28"/>
      <c r="AC178" s="28"/>
      <c r="AD178" s="29"/>
      <c r="AE178" s="29"/>
    </row>
    <row r="179" spans="25:31" ht="20.25">
      <c r="Y179" s="28"/>
      <c r="Z179" s="28"/>
      <c r="AA179" s="28"/>
      <c r="AB179" s="28"/>
      <c r="AC179" s="28"/>
      <c r="AD179" s="29"/>
      <c r="AE179" s="29"/>
    </row>
    <row r="180" spans="25:31" ht="20.25">
      <c r="Y180" s="28"/>
      <c r="Z180" s="28"/>
      <c r="AA180" s="28"/>
      <c r="AB180" s="28"/>
      <c r="AC180" s="28"/>
      <c r="AD180" s="29"/>
      <c r="AE180" s="29"/>
    </row>
    <row r="181" spans="25:31" ht="20.25">
      <c r="Y181" s="28"/>
      <c r="Z181" s="28"/>
      <c r="AA181" s="28"/>
      <c r="AB181" s="28"/>
      <c r="AC181" s="28"/>
      <c r="AD181" s="29"/>
      <c r="AE181" s="29"/>
    </row>
    <row r="182" spans="25:31" ht="20.25">
      <c r="Y182" s="28"/>
      <c r="Z182" s="28"/>
      <c r="AA182" s="28"/>
      <c r="AB182" s="28"/>
      <c r="AC182" s="28"/>
      <c r="AD182" s="29"/>
      <c r="AE182" s="29"/>
    </row>
    <row r="183" spans="25:31" ht="20.25">
      <c r="Y183" s="28"/>
      <c r="Z183" s="28"/>
      <c r="AA183" s="28"/>
      <c r="AB183" s="28"/>
      <c r="AC183" s="28"/>
      <c r="AD183" s="29"/>
      <c r="AE183" s="29"/>
    </row>
    <row r="184" spans="25:31" ht="20.25">
      <c r="Y184" s="28"/>
      <c r="Z184" s="28"/>
      <c r="AA184" s="28"/>
      <c r="AB184" s="28"/>
      <c r="AC184" s="28"/>
      <c r="AD184" s="29"/>
      <c r="AE184" s="29"/>
    </row>
    <row r="185" spans="25:31" ht="20.25">
      <c r="Y185" s="28"/>
      <c r="Z185" s="28"/>
      <c r="AA185" s="28"/>
      <c r="AB185" s="28"/>
      <c r="AC185" s="28"/>
      <c r="AD185" s="29"/>
      <c r="AE185" s="29"/>
    </row>
    <row r="186" spans="25:31" ht="20.25">
      <c r="Y186" s="28"/>
      <c r="Z186" s="28"/>
      <c r="AA186" s="28"/>
      <c r="AB186" s="28"/>
      <c r="AC186" s="28"/>
      <c r="AD186" s="29"/>
      <c r="AE186" s="29"/>
    </row>
    <row r="187" spans="25:31" ht="20.25">
      <c r="Y187" s="28"/>
      <c r="Z187" s="28"/>
      <c r="AA187" s="28"/>
      <c r="AB187" s="28"/>
      <c r="AC187" s="28"/>
      <c r="AD187" s="29"/>
      <c r="AE187" s="29"/>
    </row>
    <row r="188" spans="25:31" ht="20.25">
      <c r="Y188" s="28"/>
      <c r="Z188" s="28"/>
      <c r="AA188" s="28"/>
      <c r="AB188" s="28"/>
      <c r="AC188" s="28"/>
      <c r="AD188" s="29"/>
      <c r="AE188" s="29"/>
    </row>
    <row r="189" spans="25:31" ht="20.25">
      <c r="Y189" s="28"/>
      <c r="Z189" s="28"/>
      <c r="AA189" s="28"/>
      <c r="AB189" s="28"/>
      <c r="AC189" s="28"/>
      <c r="AD189" s="29"/>
      <c r="AE189" s="29"/>
    </row>
    <row r="190" spans="25:31" ht="20.25">
      <c r="Y190" s="28"/>
      <c r="Z190" s="28"/>
      <c r="AA190" s="28"/>
      <c r="AB190" s="28"/>
      <c r="AC190" s="28"/>
      <c r="AD190" s="29"/>
      <c r="AE190" s="29"/>
    </row>
    <row r="191" spans="25:31" ht="20.25">
      <c r="Y191" s="28"/>
      <c r="Z191" s="28"/>
      <c r="AA191" s="28"/>
      <c r="AB191" s="28"/>
      <c r="AC191" s="28"/>
      <c r="AD191" s="29"/>
      <c r="AE191" s="29"/>
    </row>
    <row r="192" spans="25:31" ht="20.25">
      <c r="Y192" s="28"/>
      <c r="Z192" s="28"/>
      <c r="AA192" s="28"/>
      <c r="AB192" s="28"/>
      <c r="AC192" s="28"/>
      <c r="AD192" s="29"/>
      <c r="AE192" s="29"/>
    </row>
    <row r="193" spans="25:31" ht="20.25">
      <c r="Y193" s="28"/>
      <c r="Z193" s="28"/>
      <c r="AA193" s="28"/>
      <c r="AB193" s="28"/>
      <c r="AC193" s="28"/>
      <c r="AD193" s="29"/>
      <c r="AE193" s="29"/>
    </row>
    <row r="194" spans="25:31" ht="20.25">
      <c r="Y194" s="28"/>
      <c r="Z194" s="28"/>
      <c r="AA194" s="28"/>
      <c r="AB194" s="28"/>
      <c r="AC194" s="28"/>
      <c r="AD194" s="29"/>
      <c r="AE194" s="29"/>
    </row>
    <row r="195" spans="25:31" ht="20.25">
      <c r="Y195" s="28"/>
      <c r="Z195" s="28"/>
      <c r="AA195" s="28"/>
      <c r="AB195" s="28"/>
      <c r="AC195" s="28"/>
      <c r="AD195" s="29"/>
      <c r="AE195" s="29"/>
    </row>
    <row r="196" spans="25:31" ht="20.25">
      <c r="Y196" s="28"/>
      <c r="Z196" s="28"/>
      <c r="AA196" s="28"/>
      <c r="AB196" s="28"/>
      <c r="AC196" s="28"/>
      <c r="AD196" s="29"/>
      <c r="AE196" s="29"/>
    </row>
    <row r="197" spans="25:31" ht="20.25">
      <c r="Y197" s="28"/>
      <c r="Z197" s="28"/>
      <c r="AA197" s="28"/>
      <c r="AB197" s="28"/>
      <c r="AC197" s="28"/>
      <c r="AD197" s="29"/>
      <c r="AE197" s="29"/>
    </row>
    <row r="198" spans="25:31" ht="20.25">
      <c r="Y198" s="28"/>
      <c r="Z198" s="28"/>
      <c r="AA198" s="28"/>
      <c r="AB198" s="28"/>
      <c r="AC198" s="28"/>
      <c r="AD198" s="29"/>
      <c r="AE198" s="29"/>
    </row>
    <row r="199" spans="25:31" ht="20.25">
      <c r="Y199" s="28"/>
      <c r="Z199" s="28"/>
      <c r="AA199" s="28"/>
      <c r="AB199" s="28"/>
      <c r="AC199" s="28"/>
      <c r="AD199" s="29"/>
      <c r="AE199" s="29"/>
    </row>
    <row r="200" spans="25:31" ht="20.25">
      <c r="Y200" s="28"/>
      <c r="Z200" s="28"/>
      <c r="AA200" s="28"/>
      <c r="AB200" s="28"/>
      <c r="AC200" s="28"/>
      <c r="AD200" s="29"/>
      <c r="AE200" s="29"/>
    </row>
    <row r="201" spans="25:31" ht="20.25">
      <c r="Y201" s="28"/>
      <c r="Z201" s="28"/>
      <c r="AA201" s="28"/>
      <c r="AB201" s="28"/>
      <c r="AC201" s="28"/>
      <c r="AD201" s="29"/>
      <c r="AE201" s="29"/>
    </row>
    <row r="202" spans="25:31" ht="20.25">
      <c r="Y202" s="28"/>
      <c r="Z202" s="28"/>
      <c r="AA202" s="28"/>
      <c r="AB202" s="28"/>
      <c r="AC202" s="28"/>
      <c r="AD202" s="29"/>
      <c r="AE202" s="29"/>
    </row>
    <row r="203" spans="25:31" ht="20.25">
      <c r="Y203" s="28"/>
      <c r="Z203" s="28"/>
      <c r="AA203" s="28"/>
      <c r="AB203" s="28"/>
      <c r="AC203" s="28"/>
      <c r="AD203" s="29"/>
      <c r="AE203" s="29"/>
    </row>
    <row r="204" spans="25:31" ht="20.25">
      <c r="Y204" s="28"/>
      <c r="Z204" s="28"/>
      <c r="AA204" s="28"/>
      <c r="AB204" s="28"/>
      <c r="AC204" s="28"/>
      <c r="AD204" s="29"/>
      <c r="AE204" s="29"/>
    </row>
    <row r="205" spans="25:31" ht="20.25">
      <c r="Y205" s="28"/>
      <c r="Z205" s="28"/>
      <c r="AA205" s="28"/>
      <c r="AB205" s="28"/>
      <c r="AC205" s="28"/>
      <c r="AD205" s="29"/>
      <c r="AE205" s="29"/>
    </row>
    <row r="206" spans="25:31" ht="20.25">
      <c r="Y206" s="28"/>
      <c r="Z206" s="28"/>
      <c r="AA206" s="28"/>
      <c r="AB206" s="28"/>
      <c r="AC206" s="28"/>
      <c r="AD206" s="29"/>
      <c r="AE206" s="29"/>
    </row>
    <row r="207" spans="25:31" ht="20.25">
      <c r="Y207" s="28"/>
      <c r="Z207" s="28"/>
      <c r="AA207" s="28"/>
      <c r="AB207" s="28"/>
      <c r="AC207" s="28"/>
      <c r="AD207" s="29"/>
      <c r="AE207" s="29"/>
    </row>
    <row r="208" spans="25:31" ht="20.25">
      <c r="Y208" s="28"/>
      <c r="Z208" s="28"/>
      <c r="AA208" s="28"/>
      <c r="AB208" s="28"/>
      <c r="AC208" s="28"/>
      <c r="AD208" s="29"/>
      <c r="AE208" s="29"/>
    </row>
    <row r="209" spans="25:31" ht="20.25">
      <c r="Y209" s="28"/>
      <c r="Z209" s="28"/>
      <c r="AA209" s="28"/>
      <c r="AB209" s="28"/>
      <c r="AC209" s="28"/>
      <c r="AD209" s="29"/>
      <c r="AE209" s="29"/>
    </row>
    <row r="210" spans="25:31" ht="20.25">
      <c r="Y210" s="28"/>
      <c r="Z210" s="28"/>
      <c r="AA210" s="28"/>
      <c r="AB210" s="28"/>
      <c r="AC210" s="28"/>
      <c r="AD210" s="29"/>
      <c r="AE210" s="29"/>
    </row>
    <row r="211" spans="25:31" ht="20.25">
      <c r="Y211" s="28"/>
      <c r="Z211" s="28"/>
      <c r="AA211" s="28"/>
      <c r="AB211" s="28"/>
      <c r="AC211" s="28"/>
      <c r="AD211" s="29"/>
      <c r="AE211" s="29"/>
    </row>
    <row r="212" spans="25:31" ht="20.25">
      <c r="Y212" s="28"/>
      <c r="Z212" s="28"/>
      <c r="AA212" s="28"/>
      <c r="AB212" s="28"/>
      <c r="AC212" s="28"/>
      <c r="AD212" s="29"/>
      <c r="AE212" s="29"/>
    </row>
    <row r="213" spans="25:31" ht="20.25">
      <c r="Y213" s="28"/>
      <c r="Z213" s="28"/>
      <c r="AA213" s="28"/>
      <c r="AB213" s="28"/>
      <c r="AC213" s="28"/>
      <c r="AD213" s="29"/>
      <c r="AE213" s="29"/>
    </row>
    <row r="214" spans="25:31" ht="20.25">
      <c r="Y214" s="28"/>
      <c r="Z214" s="28"/>
      <c r="AA214" s="28"/>
      <c r="AB214" s="28"/>
      <c r="AC214" s="28"/>
      <c r="AD214" s="29"/>
      <c r="AE214" s="29"/>
    </row>
    <row r="215" spans="25:31" ht="20.25">
      <c r="Y215" s="28"/>
      <c r="Z215" s="28"/>
      <c r="AA215" s="28"/>
      <c r="AB215" s="28"/>
      <c r="AC215" s="28"/>
      <c r="AD215" s="29"/>
      <c r="AE215" s="29"/>
    </row>
    <row r="216" spans="25:31" ht="20.25">
      <c r="Y216" s="28"/>
      <c r="Z216" s="28"/>
      <c r="AA216" s="28"/>
      <c r="AB216" s="28"/>
      <c r="AC216" s="28"/>
      <c r="AD216" s="29"/>
      <c r="AE216" s="29"/>
    </row>
    <row r="217" spans="25:31" ht="20.25">
      <c r="Y217" s="28"/>
      <c r="Z217" s="28"/>
      <c r="AA217" s="28"/>
      <c r="AB217" s="28"/>
      <c r="AC217" s="28"/>
      <c r="AD217" s="29"/>
      <c r="AE217" s="29"/>
    </row>
    <row r="218" spans="25:31" ht="20.25">
      <c r="Y218" s="28"/>
      <c r="Z218" s="28"/>
      <c r="AA218" s="28"/>
      <c r="AB218" s="28"/>
      <c r="AC218" s="28"/>
      <c r="AD218" s="29"/>
      <c r="AE218" s="29"/>
    </row>
    <row r="219" spans="25:31" ht="20.25">
      <c r="Y219" s="28"/>
      <c r="Z219" s="28"/>
      <c r="AA219" s="28"/>
      <c r="AB219" s="28"/>
      <c r="AC219" s="28"/>
      <c r="AD219" s="29"/>
      <c r="AE219" s="29"/>
    </row>
    <row r="220" spans="25:31" ht="20.25">
      <c r="Y220" s="28"/>
      <c r="Z220" s="28"/>
      <c r="AA220" s="28"/>
      <c r="AB220" s="28"/>
      <c r="AC220" s="28"/>
      <c r="AD220" s="29"/>
      <c r="AE220" s="29"/>
    </row>
    <row r="221" spans="25:31" ht="20.25">
      <c r="Y221" s="28"/>
      <c r="Z221" s="28"/>
      <c r="AA221" s="28"/>
      <c r="AB221" s="28"/>
      <c r="AC221" s="28"/>
      <c r="AD221" s="29"/>
      <c r="AE221" s="29"/>
    </row>
    <row r="222" spans="25:31" ht="20.25">
      <c r="Y222" s="28"/>
      <c r="Z222" s="28"/>
      <c r="AA222" s="28"/>
      <c r="AB222" s="28"/>
      <c r="AC222" s="28"/>
      <c r="AD222" s="29"/>
      <c r="AE222" s="29"/>
    </row>
    <row r="223" spans="25:31" ht="20.25">
      <c r="Y223" s="28"/>
      <c r="Z223" s="28"/>
      <c r="AA223" s="28"/>
      <c r="AB223" s="28"/>
      <c r="AC223" s="28"/>
      <c r="AD223" s="29"/>
      <c r="AE223" s="29"/>
    </row>
    <row r="224" spans="25:31" ht="20.25">
      <c r="Y224" s="28"/>
      <c r="Z224" s="28"/>
      <c r="AA224" s="28"/>
      <c r="AB224" s="28"/>
      <c r="AC224" s="28"/>
      <c r="AD224" s="29"/>
      <c r="AE224" s="29"/>
    </row>
    <row r="225" spans="25:31" ht="20.25">
      <c r="Y225" s="28"/>
      <c r="Z225" s="28"/>
      <c r="AA225" s="28"/>
      <c r="AB225" s="28"/>
      <c r="AC225" s="28"/>
      <c r="AD225" s="29"/>
      <c r="AE225" s="29"/>
    </row>
    <row r="226" spans="25:31" ht="20.25">
      <c r="Y226" s="28"/>
      <c r="Z226" s="28"/>
      <c r="AA226" s="28"/>
      <c r="AB226" s="28"/>
      <c r="AC226" s="28"/>
      <c r="AD226" s="29"/>
      <c r="AE226" s="29"/>
    </row>
    <row r="227" spans="25:31" ht="20.25">
      <c r="Y227" s="28"/>
      <c r="Z227" s="28"/>
      <c r="AA227" s="28"/>
      <c r="AB227" s="28"/>
      <c r="AC227" s="28"/>
      <c r="AD227" s="29"/>
      <c r="AE227" s="29"/>
    </row>
    <row r="228" spans="25:31" ht="20.25">
      <c r="Y228" s="28"/>
      <c r="Z228" s="28"/>
      <c r="AA228" s="28"/>
      <c r="AB228" s="28"/>
      <c r="AC228" s="28"/>
      <c r="AD228" s="29"/>
      <c r="AE228" s="29"/>
    </row>
    <row r="229" spans="25:31" ht="20.25">
      <c r="Y229" s="28"/>
      <c r="Z229" s="28"/>
      <c r="AA229" s="28"/>
      <c r="AB229" s="28"/>
      <c r="AC229" s="28"/>
      <c r="AD229" s="29"/>
      <c r="AE229" s="29"/>
    </row>
    <row r="230" spans="25:31" ht="20.25">
      <c r="Y230" s="28"/>
      <c r="Z230" s="28"/>
      <c r="AA230" s="28"/>
      <c r="AB230" s="28"/>
      <c r="AC230" s="28"/>
      <c r="AD230" s="29"/>
      <c r="AE230" s="29"/>
    </row>
    <row r="231" spans="25:31" ht="20.25">
      <c r="Y231" s="28"/>
      <c r="Z231" s="28"/>
      <c r="AA231" s="28"/>
      <c r="AB231" s="28"/>
      <c r="AC231" s="28"/>
      <c r="AD231" s="29"/>
      <c r="AE231" s="29"/>
    </row>
    <row r="232" spans="25:31" ht="20.25">
      <c r="Y232" s="28"/>
      <c r="Z232" s="28"/>
      <c r="AA232" s="28"/>
      <c r="AB232" s="28"/>
      <c r="AC232" s="28"/>
      <c r="AD232" s="29"/>
      <c r="AE232" s="29"/>
    </row>
    <row r="233" spans="25:31" ht="20.25">
      <c r="Y233" s="28"/>
      <c r="Z233" s="28"/>
      <c r="AA233" s="28"/>
      <c r="AB233" s="28"/>
      <c r="AC233" s="28"/>
      <c r="AD233" s="29"/>
      <c r="AE233" s="29"/>
    </row>
    <row r="234" spans="25:31" ht="20.25">
      <c r="Y234" s="28"/>
      <c r="Z234" s="28"/>
      <c r="AA234" s="28"/>
      <c r="AB234" s="28"/>
      <c r="AC234" s="28"/>
      <c r="AD234" s="29"/>
      <c r="AE234" s="29"/>
    </row>
    <row r="235" spans="25:31" ht="20.25">
      <c r="Y235" s="28"/>
      <c r="Z235" s="28"/>
      <c r="AA235" s="28"/>
      <c r="AB235" s="28"/>
      <c r="AC235" s="28"/>
      <c r="AD235" s="29"/>
      <c r="AE235" s="29"/>
    </row>
    <row r="236" spans="25:31" ht="20.25">
      <c r="Y236" s="28"/>
      <c r="Z236" s="28"/>
      <c r="AA236" s="28"/>
      <c r="AB236" s="28"/>
      <c r="AC236" s="28"/>
      <c r="AD236" s="29"/>
      <c r="AE236" s="29"/>
    </row>
    <row r="237" spans="25:31" ht="20.25">
      <c r="Y237" s="28"/>
      <c r="Z237" s="28"/>
      <c r="AA237" s="28"/>
      <c r="AB237" s="28"/>
      <c r="AC237" s="28"/>
      <c r="AD237" s="29"/>
      <c r="AE237" s="29"/>
    </row>
    <row r="238" spans="25:31" ht="20.25">
      <c r="Y238" s="28"/>
      <c r="Z238" s="28"/>
      <c r="AA238" s="28"/>
      <c r="AB238" s="28"/>
      <c r="AC238" s="28"/>
      <c r="AD238" s="29"/>
      <c r="AE238" s="29"/>
    </row>
    <row r="239" spans="25:31" ht="20.25">
      <c r="Y239" s="28"/>
      <c r="Z239" s="28"/>
      <c r="AA239" s="28"/>
      <c r="AB239" s="28"/>
      <c r="AC239" s="28"/>
      <c r="AD239" s="29"/>
      <c r="AE239" s="29"/>
    </row>
    <row r="240" spans="25:31" ht="20.25">
      <c r="Y240" s="28"/>
      <c r="Z240" s="28"/>
      <c r="AA240" s="28"/>
      <c r="AB240" s="28"/>
      <c r="AC240" s="28"/>
      <c r="AD240" s="29"/>
      <c r="AE240" s="29"/>
    </row>
    <row r="241" spans="25:31" ht="20.25">
      <c r="Y241" s="28"/>
      <c r="Z241" s="28"/>
      <c r="AA241" s="28"/>
      <c r="AB241" s="28"/>
      <c r="AC241" s="28"/>
      <c r="AD241" s="29"/>
      <c r="AE241" s="29"/>
    </row>
    <row r="242" spans="25:31" ht="20.25">
      <c r="Y242" s="28"/>
      <c r="Z242" s="28"/>
      <c r="AA242" s="28"/>
      <c r="AB242" s="28"/>
      <c r="AC242" s="28"/>
      <c r="AD242" s="29"/>
      <c r="AE242" s="29"/>
    </row>
    <row r="243" spans="25:31" ht="20.25">
      <c r="Y243" s="28"/>
      <c r="Z243" s="28"/>
      <c r="AA243" s="28"/>
      <c r="AB243" s="28"/>
      <c r="AC243" s="28"/>
      <c r="AD243" s="29"/>
      <c r="AE243" s="29"/>
    </row>
    <row r="244" spans="25:31" ht="20.25">
      <c r="Y244" s="28"/>
      <c r="Z244" s="28"/>
      <c r="AA244" s="28"/>
      <c r="AB244" s="28"/>
      <c r="AC244" s="28"/>
      <c r="AD244" s="29"/>
      <c r="AE244" s="29"/>
    </row>
    <row r="245" spans="25:31" ht="20.25">
      <c r="Y245" s="28"/>
      <c r="Z245" s="28"/>
      <c r="AA245" s="28"/>
      <c r="AB245" s="28"/>
      <c r="AC245" s="28"/>
      <c r="AD245" s="29"/>
      <c r="AE245" s="29"/>
    </row>
    <row r="246" spans="25:31" ht="20.25">
      <c r="Y246" s="28"/>
      <c r="Z246" s="28"/>
      <c r="AA246" s="28"/>
      <c r="AB246" s="28"/>
      <c r="AC246" s="28"/>
      <c r="AD246" s="29"/>
      <c r="AE246" s="29"/>
    </row>
    <row r="247" spans="25:31" ht="20.25">
      <c r="Y247" s="28"/>
      <c r="Z247" s="28"/>
      <c r="AA247" s="28"/>
      <c r="AB247" s="28"/>
      <c r="AC247" s="28"/>
      <c r="AD247" s="29"/>
      <c r="AE247" s="29"/>
    </row>
    <row r="248" spans="25:31" ht="20.25">
      <c r="Y248" s="28"/>
      <c r="Z248" s="28"/>
      <c r="AA248" s="28"/>
      <c r="AB248" s="28"/>
      <c r="AC248" s="28"/>
      <c r="AD248" s="29"/>
      <c r="AE248" s="29"/>
    </row>
    <row r="249" spans="25:31" ht="20.25">
      <c r="Y249" s="28"/>
      <c r="Z249" s="28"/>
      <c r="AA249" s="28"/>
      <c r="AB249" s="28"/>
      <c r="AC249" s="28"/>
      <c r="AD249" s="29"/>
      <c r="AE249" s="29"/>
    </row>
    <row r="250" spans="25:31" ht="20.25">
      <c r="Y250" s="28"/>
      <c r="Z250" s="28"/>
      <c r="AA250" s="28"/>
      <c r="AB250" s="28"/>
      <c r="AC250" s="28"/>
      <c r="AD250" s="29"/>
      <c r="AE250" s="29"/>
    </row>
    <row r="251" spans="25:31" ht="20.25">
      <c r="Y251" s="28"/>
      <c r="Z251" s="28"/>
      <c r="AA251" s="28"/>
      <c r="AB251" s="28"/>
      <c r="AC251" s="28"/>
      <c r="AD251" s="29"/>
      <c r="AE251" s="29"/>
    </row>
    <row r="252" spans="25:31" ht="20.25">
      <c r="Y252" s="28"/>
      <c r="Z252" s="28"/>
      <c r="AA252" s="28"/>
      <c r="AB252" s="28"/>
      <c r="AC252" s="28"/>
      <c r="AD252" s="29"/>
      <c r="AE252" s="29"/>
    </row>
    <row r="253" spans="25:31" ht="20.25">
      <c r="Y253" s="28"/>
      <c r="Z253" s="28"/>
      <c r="AA253" s="28"/>
      <c r="AB253" s="28"/>
      <c r="AC253" s="28"/>
      <c r="AD253" s="29"/>
      <c r="AE253" s="29"/>
    </row>
    <row r="254" spans="25:31" ht="20.25">
      <c r="Y254" s="28"/>
      <c r="Z254" s="28"/>
      <c r="AA254" s="28"/>
      <c r="AB254" s="28"/>
      <c r="AC254" s="28"/>
      <c r="AD254" s="29"/>
      <c r="AE254" s="29"/>
    </row>
    <row r="255" spans="25:31" ht="20.25">
      <c r="Y255" s="28"/>
      <c r="Z255" s="28"/>
      <c r="AA255" s="28"/>
      <c r="AB255" s="28"/>
      <c r="AC255" s="28"/>
      <c r="AD255" s="29"/>
      <c r="AE255" s="29"/>
    </row>
    <row r="256" spans="25:31" ht="20.25">
      <c r="Y256" s="28"/>
      <c r="Z256" s="28"/>
      <c r="AA256" s="28"/>
      <c r="AB256" s="28"/>
      <c r="AC256" s="28"/>
      <c r="AD256" s="29"/>
      <c r="AE256" s="29"/>
    </row>
    <row r="257" spans="25:31" ht="20.25">
      <c r="Y257" s="28"/>
      <c r="Z257" s="28"/>
      <c r="AA257" s="28"/>
      <c r="AB257" s="28"/>
      <c r="AC257" s="28"/>
      <c r="AD257" s="29"/>
      <c r="AE257" s="29"/>
    </row>
    <row r="258" spans="25:31" ht="20.25">
      <c r="Y258" s="28"/>
      <c r="Z258" s="28"/>
      <c r="AA258" s="28"/>
      <c r="AB258" s="28"/>
      <c r="AC258" s="28"/>
      <c r="AD258" s="29"/>
      <c r="AE258" s="29"/>
    </row>
    <row r="259" spans="25:31" ht="20.25">
      <c r="Y259" s="28"/>
      <c r="Z259" s="28"/>
      <c r="AA259" s="28"/>
      <c r="AB259" s="28"/>
      <c r="AC259" s="28"/>
      <c r="AD259" s="29"/>
      <c r="AE259" s="29"/>
    </row>
    <row r="260" spans="25:31" ht="20.25">
      <c r="Y260" s="28"/>
      <c r="Z260" s="28"/>
      <c r="AA260" s="28"/>
      <c r="AB260" s="28"/>
      <c r="AC260" s="28"/>
      <c r="AD260" s="29"/>
      <c r="AE260" s="29"/>
    </row>
    <row r="261" spans="25:31" ht="20.25">
      <c r="Y261" s="28"/>
      <c r="Z261" s="28"/>
      <c r="AA261" s="28"/>
      <c r="AB261" s="28"/>
      <c r="AC261" s="28"/>
      <c r="AD261" s="29"/>
      <c r="AE261" s="29"/>
    </row>
    <row r="262" spans="25:31" ht="20.25">
      <c r="Y262" s="28"/>
      <c r="Z262" s="28"/>
      <c r="AA262" s="28"/>
      <c r="AB262" s="28"/>
      <c r="AC262" s="28"/>
      <c r="AD262" s="29"/>
      <c r="AE262" s="29"/>
    </row>
    <row r="263" spans="25:31" ht="20.25">
      <c r="Y263" s="28"/>
      <c r="Z263" s="28"/>
      <c r="AA263" s="28"/>
      <c r="AB263" s="28"/>
      <c r="AC263" s="28"/>
      <c r="AD263" s="29"/>
      <c r="AE263" s="29"/>
    </row>
    <row r="264" spans="25:31" ht="20.25">
      <c r="Y264" s="28"/>
      <c r="Z264" s="28"/>
      <c r="AA264" s="28"/>
      <c r="AB264" s="28"/>
      <c r="AC264" s="28"/>
      <c r="AD264" s="29"/>
      <c r="AE264" s="29"/>
    </row>
    <row r="265" spans="25:31" ht="20.25">
      <c r="Y265" s="28"/>
      <c r="Z265" s="28"/>
      <c r="AA265" s="28"/>
      <c r="AB265" s="28"/>
      <c r="AC265" s="28"/>
      <c r="AD265" s="29"/>
      <c r="AE265" s="29"/>
    </row>
    <row r="266" spans="25:31" ht="20.25">
      <c r="Y266" s="28"/>
      <c r="Z266" s="28"/>
      <c r="AA266" s="28"/>
      <c r="AB266" s="28"/>
      <c r="AC266" s="28"/>
      <c r="AD266" s="29"/>
      <c r="AE266" s="29"/>
    </row>
    <row r="267" spans="25:31" ht="20.25">
      <c r="Y267" s="28"/>
      <c r="Z267" s="28"/>
      <c r="AA267" s="28"/>
      <c r="AB267" s="28"/>
      <c r="AC267" s="28"/>
      <c r="AD267" s="29"/>
      <c r="AE267" s="29"/>
    </row>
    <row r="268" spans="25:31" ht="20.25">
      <c r="Y268" s="28"/>
      <c r="Z268" s="28"/>
      <c r="AA268" s="28"/>
      <c r="AB268" s="28"/>
      <c r="AC268" s="28"/>
      <c r="AD268" s="29"/>
      <c r="AE268" s="29"/>
    </row>
    <row r="269" spans="25:31" ht="20.25">
      <c r="Y269" s="28"/>
      <c r="Z269" s="28"/>
      <c r="AA269" s="28"/>
      <c r="AB269" s="28"/>
      <c r="AC269" s="28"/>
      <c r="AD269" s="29"/>
      <c r="AE269" s="29"/>
    </row>
    <row r="270" spans="25:31" ht="20.25">
      <c r="Y270" s="28"/>
      <c r="Z270" s="28"/>
      <c r="AA270" s="28"/>
      <c r="AB270" s="28"/>
      <c r="AC270" s="28"/>
      <c r="AD270" s="29"/>
      <c r="AE270" s="29"/>
    </row>
    <row r="271" spans="25:31" ht="20.25">
      <c r="Y271" s="28"/>
      <c r="Z271" s="28"/>
      <c r="AA271" s="28"/>
      <c r="AB271" s="28"/>
      <c r="AC271" s="28"/>
      <c r="AD271" s="29"/>
      <c r="AE271" s="29"/>
    </row>
    <row r="272" spans="25:31" ht="20.25">
      <c r="Y272" s="28"/>
      <c r="Z272" s="28"/>
      <c r="AA272" s="28"/>
      <c r="AB272" s="28"/>
      <c r="AC272" s="28"/>
      <c r="AD272" s="29"/>
      <c r="AE272" s="29"/>
    </row>
    <row r="273" spans="25:31" ht="20.25">
      <c r="Y273" s="28"/>
      <c r="Z273" s="28"/>
      <c r="AA273" s="28"/>
      <c r="AB273" s="28"/>
      <c r="AC273" s="28"/>
      <c r="AD273" s="29"/>
      <c r="AE273" s="29"/>
    </row>
    <row r="274" spans="25:31" ht="20.25">
      <c r="Y274" s="28"/>
      <c r="Z274" s="28"/>
      <c r="AA274" s="28"/>
      <c r="AB274" s="28"/>
      <c r="AC274" s="28"/>
      <c r="AD274" s="29"/>
      <c r="AE274" s="29"/>
    </row>
    <row r="275" spans="25:31" ht="20.25">
      <c r="Y275" s="28"/>
      <c r="Z275" s="28"/>
      <c r="AA275" s="28"/>
      <c r="AB275" s="28"/>
      <c r="AC275" s="28"/>
      <c r="AD275" s="29"/>
      <c r="AE275" s="29"/>
    </row>
    <row r="276" spans="25:31" ht="20.25">
      <c r="Y276" s="28"/>
      <c r="Z276" s="28"/>
      <c r="AA276" s="28"/>
      <c r="AB276" s="28"/>
      <c r="AC276" s="28"/>
      <c r="AD276" s="29"/>
      <c r="AE276" s="29"/>
    </row>
    <row r="277" spans="25:31" ht="20.25">
      <c r="Y277" s="28"/>
      <c r="Z277" s="28"/>
      <c r="AA277" s="28"/>
      <c r="AB277" s="28"/>
      <c r="AC277" s="28"/>
      <c r="AD277" s="29"/>
      <c r="AE277" s="29"/>
    </row>
    <row r="278" spans="25:31" ht="20.25">
      <c r="Y278" s="28"/>
      <c r="Z278" s="28"/>
      <c r="AA278" s="28"/>
      <c r="AB278" s="28"/>
      <c r="AC278" s="28"/>
      <c r="AD278" s="29"/>
      <c r="AE278" s="29"/>
    </row>
    <row r="279" spans="25:31" ht="20.25">
      <c r="Y279" s="28"/>
      <c r="Z279" s="28"/>
      <c r="AA279" s="28"/>
      <c r="AB279" s="28"/>
      <c r="AC279" s="28"/>
      <c r="AD279" s="29"/>
      <c r="AE279" s="29"/>
    </row>
    <row r="280" spans="25:31" ht="20.25">
      <c r="Y280" s="28"/>
      <c r="Z280" s="28"/>
      <c r="AA280" s="28"/>
      <c r="AB280" s="28"/>
      <c r="AC280" s="28"/>
      <c r="AD280" s="29"/>
      <c r="AE280" s="29"/>
    </row>
    <row r="281" spans="25:31" ht="20.25">
      <c r="Y281" s="28"/>
      <c r="Z281" s="28"/>
      <c r="AA281" s="28"/>
      <c r="AB281" s="28"/>
      <c r="AC281" s="28"/>
      <c r="AD281" s="29"/>
      <c r="AE281" s="29"/>
    </row>
  </sheetData>
  <sheetProtection/>
  <mergeCells count="10">
    <mergeCell ref="AD59:AE59"/>
    <mergeCell ref="W58:AE58"/>
    <mergeCell ref="AD57:AE57"/>
    <mergeCell ref="T50:AC50"/>
    <mergeCell ref="X57:Y57"/>
    <mergeCell ref="Z57:AA57"/>
    <mergeCell ref="AB57:AC57"/>
    <mergeCell ref="X59:Y59"/>
    <mergeCell ref="Z59:AA59"/>
    <mergeCell ref="AB59:AC59"/>
  </mergeCells>
  <printOptions horizontalCentered="1"/>
  <pageMargins left="0.511811023622047" right="0.511811023622047" top="0.78740157480315" bottom="0.984251968503937" header="0.47244094488189" footer="0.511811023622047"/>
  <pageSetup fitToHeight="1" fitToWidth="1" horizontalDpi="600" verticalDpi="600" orientation="portrait" paperSize="9" scale="49" r:id="rId2"/>
  <headerFooter alignWithMargins="0">
    <oddFooter>&amp;C&amp;"Times,Bold"&amp;18 42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Summer N. Hayajnh</dc:creator>
  <cp:keywords/>
  <dc:description/>
  <cp:lastModifiedBy>Reem J. Masad</cp:lastModifiedBy>
  <cp:lastPrinted>2017-01-10T07:51:57Z</cp:lastPrinted>
  <dcterms:created xsi:type="dcterms:W3CDTF">2002-01-06T11:15:35Z</dcterms:created>
  <dcterms:modified xsi:type="dcterms:W3CDTF">2017-02-07T11:40:27Z</dcterms:modified>
  <cp:category/>
  <cp:version/>
  <cp:contentType/>
  <cp:contentStatus/>
</cp:coreProperties>
</file>